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10" windowWidth="13620" windowHeight="6345" activeTab="1"/>
  </bookViews>
  <sheets>
    <sheet name="Załącznik nr 2" sheetId="1" r:id="rId1"/>
    <sheet name="Załącznik nr 3" sheetId="2" r:id="rId2"/>
    <sheet name="Załącznik nr 4" sheetId="4" r:id="rId3"/>
    <sheet name="Załącznik nr 5" sheetId="5" r:id="rId4"/>
    <sheet name="Załącznik nr 7" sheetId="7" r:id="rId5"/>
    <sheet name="Załącznik Nr 6" sheetId="8" r:id="rId6"/>
    <sheet name="Załącznik 8" sheetId="9" r:id="rId7"/>
    <sheet name="Załacznik 9" sheetId="10" r:id="rId8"/>
    <sheet name="Załącznik 10" sheetId="12" r:id="rId9"/>
    <sheet name="Załacznik 11 Mienie" sheetId="13" r:id="rId10"/>
  </sheets>
  <calcPr calcId="125725"/>
</workbook>
</file>

<file path=xl/calcChain.xml><?xml version="1.0" encoding="utf-8"?>
<calcChain xmlns="http://schemas.openxmlformats.org/spreadsheetml/2006/main">
  <c r="H7" i="9"/>
  <c r="E34" i="10"/>
  <c r="D31"/>
  <c r="C31"/>
  <c r="L34" i="7"/>
  <c r="K34"/>
  <c r="J34"/>
  <c r="C59" i="10"/>
  <c r="D59"/>
  <c r="C39"/>
  <c r="E44"/>
  <c r="H67" i="9"/>
  <c r="H66"/>
  <c r="H65"/>
  <c r="H64"/>
  <c r="H63"/>
  <c r="H62"/>
  <c r="H61"/>
  <c r="H60"/>
  <c r="H59"/>
  <c r="H58"/>
  <c r="H57"/>
  <c r="H56"/>
  <c r="H55"/>
  <c r="H54"/>
  <c r="H43"/>
  <c r="H39"/>
  <c r="H38"/>
  <c r="F8"/>
  <c r="E8"/>
  <c r="F7"/>
  <c r="E7"/>
  <c r="G37"/>
  <c r="F37"/>
  <c r="E37"/>
  <c r="E34" s="1"/>
  <c r="H28"/>
  <c r="H16"/>
  <c r="G17"/>
  <c r="F17"/>
  <c r="E17"/>
  <c r="G11"/>
  <c r="F11"/>
  <c r="E11"/>
  <c r="G149" i="8"/>
  <c r="H50"/>
  <c r="G34"/>
  <c r="H17"/>
  <c r="H16"/>
  <c r="H15"/>
  <c r="H14"/>
  <c r="G126"/>
  <c r="H129"/>
  <c r="H128"/>
  <c r="H72"/>
  <c r="N241" i="12"/>
  <c r="M8"/>
  <c r="L8"/>
  <c r="K8"/>
  <c r="M157"/>
  <c r="M156" s="1"/>
  <c r="M155" s="1"/>
  <c r="M154" s="1"/>
  <c r="J157"/>
  <c r="M240"/>
  <c r="L240"/>
  <c r="K240"/>
  <c r="J240"/>
  <c r="I240"/>
  <c r="L239"/>
  <c r="K239"/>
  <c r="J239"/>
  <c r="I239"/>
  <c r="H239"/>
  <c r="H240"/>
  <c r="N158"/>
  <c r="N157"/>
  <c r="L156"/>
  <c r="L155" s="1"/>
  <c r="L154" s="1"/>
  <c r="K156"/>
  <c r="K155" s="1"/>
  <c r="K154" s="1"/>
  <c r="J156"/>
  <c r="J155" s="1"/>
  <c r="J154" s="1"/>
  <c r="I156"/>
  <c r="I155" s="1"/>
  <c r="I154" s="1"/>
  <c r="H156"/>
  <c r="H155" s="1"/>
  <c r="N153"/>
  <c r="M152"/>
  <c r="M151" s="1"/>
  <c r="M150" s="1"/>
  <c r="L152"/>
  <c r="L151" s="1"/>
  <c r="L150" s="1"/>
  <c r="K152"/>
  <c r="K151" s="1"/>
  <c r="K150" s="1"/>
  <c r="J152"/>
  <c r="J151" s="1"/>
  <c r="J150" s="1"/>
  <c r="I152"/>
  <c r="I151" s="1"/>
  <c r="I150" s="1"/>
  <c r="H152"/>
  <c r="H151" s="1"/>
  <c r="H150" s="1"/>
  <c r="F149" i="8"/>
  <c r="H152"/>
  <c r="F126"/>
  <c r="H124"/>
  <c r="H123"/>
  <c r="H122"/>
  <c r="G92"/>
  <c r="G91" s="1"/>
  <c r="F92"/>
  <c r="H108"/>
  <c r="G107"/>
  <c r="F107"/>
  <c r="H106"/>
  <c r="H105"/>
  <c r="H104"/>
  <c r="H103"/>
  <c r="G89"/>
  <c r="G88" s="1"/>
  <c r="F89"/>
  <c r="F88" s="1"/>
  <c r="H90"/>
  <c r="G66"/>
  <c r="F66"/>
  <c r="G71"/>
  <c r="F71"/>
  <c r="F70" s="1"/>
  <c r="H53"/>
  <c r="F34"/>
  <c r="H46"/>
  <c r="H40"/>
  <c r="M16" i="7"/>
  <c r="I16"/>
  <c r="I35"/>
  <c r="I34" s="1"/>
  <c r="E35"/>
  <c r="E34" s="1"/>
  <c r="H34"/>
  <c r="G34"/>
  <c r="F34"/>
  <c r="J14" i="5"/>
  <c r="J12"/>
  <c r="J11"/>
  <c r="J37"/>
  <c r="J36"/>
  <c r="J34"/>
  <c r="F643" i="2"/>
  <c r="E643"/>
  <c r="E13" i="4"/>
  <c r="D13"/>
  <c r="F18"/>
  <c r="R635" i="2"/>
  <c r="Q547"/>
  <c r="P547"/>
  <c r="O547"/>
  <c r="N547"/>
  <c r="M547"/>
  <c r="L547"/>
  <c r="K547"/>
  <c r="J547"/>
  <c r="I547"/>
  <c r="H547"/>
  <c r="G547"/>
  <c r="F547"/>
  <c r="E547"/>
  <c r="R552"/>
  <c r="Q629"/>
  <c r="P629"/>
  <c r="O629"/>
  <c r="N629"/>
  <c r="M629"/>
  <c r="L629"/>
  <c r="K629"/>
  <c r="J629"/>
  <c r="I629"/>
  <c r="H629"/>
  <c r="G629"/>
  <c r="F629"/>
  <c r="E629"/>
  <c r="Q636"/>
  <c r="P636"/>
  <c r="O636"/>
  <c r="N636"/>
  <c r="M636"/>
  <c r="L636"/>
  <c r="K636"/>
  <c r="J636"/>
  <c r="I636"/>
  <c r="H636"/>
  <c r="G636"/>
  <c r="F636"/>
  <c r="E636"/>
  <c r="Q625"/>
  <c r="P625"/>
  <c r="O625"/>
  <c r="N625"/>
  <c r="M625"/>
  <c r="L625"/>
  <c r="K625"/>
  <c r="J625"/>
  <c r="I625"/>
  <c r="H625"/>
  <c r="G625"/>
  <c r="F625"/>
  <c r="E625"/>
  <c r="R628"/>
  <c r="R638"/>
  <c r="R587"/>
  <c r="R586"/>
  <c r="R585"/>
  <c r="Q584"/>
  <c r="P584"/>
  <c r="O584"/>
  <c r="N584"/>
  <c r="M584"/>
  <c r="L584"/>
  <c r="K584"/>
  <c r="J584"/>
  <c r="I584"/>
  <c r="H584"/>
  <c r="G584"/>
  <c r="F584"/>
  <c r="Q583"/>
  <c r="P583"/>
  <c r="O583"/>
  <c r="N583"/>
  <c r="M583"/>
  <c r="L583"/>
  <c r="K583"/>
  <c r="J583"/>
  <c r="I583"/>
  <c r="H583"/>
  <c r="G583"/>
  <c r="F583"/>
  <c r="E584"/>
  <c r="R567"/>
  <c r="R566"/>
  <c r="R565"/>
  <c r="R564"/>
  <c r="R563"/>
  <c r="R562"/>
  <c r="R561"/>
  <c r="R560"/>
  <c r="R559"/>
  <c r="Q558"/>
  <c r="P558"/>
  <c r="O558"/>
  <c r="N558"/>
  <c r="M558"/>
  <c r="L558"/>
  <c r="K558"/>
  <c r="J558"/>
  <c r="I558"/>
  <c r="H558"/>
  <c r="G558"/>
  <c r="F558"/>
  <c r="R558" s="1"/>
  <c r="E558"/>
  <c r="R494"/>
  <c r="R493"/>
  <c r="R455"/>
  <c r="R452"/>
  <c r="Q441"/>
  <c r="P441"/>
  <c r="O441"/>
  <c r="N441"/>
  <c r="M441"/>
  <c r="L441"/>
  <c r="K441"/>
  <c r="J441"/>
  <c r="I441"/>
  <c r="H441"/>
  <c r="G441"/>
  <c r="F441"/>
  <c r="E441"/>
  <c r="Q436"/>
  <c r="P436"/>
  <c r="O436"/>
  <c r="N436"/>
  <c r="M436"/>
  <c r="L436"/>
  <c r="K436"/>
  <c r="J436"/>
  <c r="I436"/>
  <c r="H436"/>
  <c r="G436"/>
  <c r="F436"/>
  <c r="E436"/>
  <c r="R440"/>
  <c r="R342"/>
  <c r="Q341"/>
  <c r="P341"/>
  <c r="O341"/>
  <c r="N341"/>
  <c r="M341"/>
  <c r="L341"/>
  <c r="K341"/>
  <c r="J341"/>
  <c r="I341"/>
  <c r="H341"/>
  <c r="G341"/>
  <c r="F341"/>
  <c r="E341"/>
  <c r="R203"/>
  <c r="H131" i="1"/>
  <c r="G131"/>
  <c r="F131"/>
  <c r="I135"/>
  <c r="I133"/>
  <c r="Q168" i="2"/>
  <c r="P168"/>
  <c r="O168"/>
  <c r="N168"/>
  <c r="M168"/>
  <c r="L168"/>
  <c r="K168"/>
  <c r="J168"/>
  <c r="I168"/>
  <c r="H168"/>
  <c r="G168"/>
  <c r="F168"/>
  <c r="E168"/>
  <c r="R186"/>
  <c r="R185"/>
  <c r="R166"/>
  <c r="Q165"/>
  <c r="P165"/>
  <c r="O165"/>
  <c r="N165"/>
  <c r="M165"/>
  <c r="L165"/>
  <c r="K165"/>
  <c r="J165"/>
  <c r="I165"/>
  <c r="H165"/>
  <c r="G165"/>
  <c r="F165"/>
  <c r="E165"/>
  <c r="H276" i="1"/>
  <c r="G276"/>
  <c r="F276"/>
  <c r="E276"/>
  <c r="I256"/>
  <c r="H255"/>
  <c r="H254" s="1"/>
  <c r="G255"/>
  <c r="G254" s="1"/>
  <c r="F255"/>
  <c r="F254" s="1"/>
  <c r="E255"/>
  <c r="E254" s="1"/>
  <c r="H244"/>
  <c r="G244"/>
  <c r="F244"/>
  <c r="E244"/>
  <c r="H247"/>
  <c r="G247"/>
  <c r="F247"/>
  <c r="E247"/>
  <c r="I248"/>
  <c r="I247"/>
  <c r="I221"/>
  <c r="I220"/>
  <c r="I219"/>
  <c r="H193"/>
  <c r="G193"/>
  <c r="F193"/>
  <c r="E193"/>
  <c r="G210"/>
  <c r="E210"/>
  <c r="H206"/>
  <c r="G206"/>
  <c r="F206"/>
  <c r="E206"/>
  <c r="I207"/>
  <c r="I206"/>
  <c r="H204"/>
  <c r="G204"/>
  <c r="F204"/>
  <c r="E204"/>
  <c r="E131"/>
  <c r="G8" i="9" l="1"/>
  <c r="M34" i="7"/>
  <c r="K241" i="12"/>
  <c r="M239"/>
  <c r="M241" s="1"/>
  <c r="N150"/>
  <c r="J241"/>
  <c r="H241"/>
  <c r="L241"/>
  <c r="I241"/>
  <c r="N156"/>
  <c r="N155"/>
  <c r="H154"/>
  <c r="N154" s="1"/>
  <c r="N152"/>
  <c r="N151"/>
  <c r="F91" i="8"/>
  <c r="H107"/>
  <c r="F69"/>
  <c r="H66"/>
  <c r="H71"/>
  <c r="H88"/>
  <c r="H89"/>
  <c r="G69"/>
  <c r="G70"/>
  <c r="M35" i="7"/>
  <c r="R584" i="2"/>
  <c r="E583"/>
  <c r="R583" s="1"/>
  <c r="R341"/>
  <c r="I254" i="1"/>
  <c r="I255"/>
  <c r="H62"/>
  <c r="G62"/>
  <c r="F62"/>
  <c r="E62"/>
  <c r="H186"/>
  <c r="G186"/>
  <c r="F186"/>
  <c r="E186"/>
  <c r="I187"/>
  <c r="H69" i="8" l="1"/>
  <c r="I186" i="1"/>
  <c r="H97"/>
  <c r="G97"/>
  <c r="F97"/>
  <c r="E97"/>
  <c r="I100"/>
  <c r="I99"/>
  <c r="H93"/>
  <c r="G93"/>
  <c r="F93"/>
  <c r="I93" s="1"/>
  <c r="E93"/>
  <c r="I94"/>
  <c r="H32"/>
  <c r="G32"/>
  <c r="F32"/>
  <c r="E32"/>
  <c r="I35"/>
  <c r="H25"/>
  <c r="G25"/>
  <c r="F25"/>
  <c r="E25"/>
  <c r="I29"/>
  <c r="I28"/>
  <c r="I27"/>
  <c r="I20" l="1"/>
  <c r="H36" i="9"/>
  <c r="H18"/>
  <c r="H53"/>
  <c r="H52"/>
  <c r="H51"/>
  <c r="H50"/>
  <c r="H49"/>
  <c r="H48"/>
  <c r="H47"/>
  <c r="H46"/>
  <c r="H45"/>
  <c r="G35"/>
  <c r="G7" s="1"/>
  <c r="F35"/>
  <c r="E35"/>
  <c r="H27"/>
  <c r="H26"/>
  <c r="M235" i="12"/>
  <c r="M234" s="1"/>
  <c r="M233" s="1"/>
  <c r="L235"/>
  <c r="L234" s="1"/>
  <c r="L233" s="1"/>
  <c r="K235"/>
  <c r="K234" s="1"/>
  <c r="M231"/>
  <c r="M230" s="1"/>
  <c r="L231"/>
  <c r="K231"/>
  <c r="K230" s="1"/>
  <c r="M226"/>
  <c r="M225" s="1"/>
  <c r="L226"/>
  <c r="L225" s="1"/>
  <c r="L224" s="1"/>
  <c r="K226"/>
  <c r="K225" s="1"/>
  <c r="K219" s="1"/>
  <c r="M222"/>
  <c r="M221" s="1"/>
  <c r="M220" s="1"/>
  <c r="L222"/>
  <c r="L221" s="1"/>
  <c r="L220" s="1"/>
  <c r="K222"/>
  <c r="K221" s="1"/>
  <c r="M217"/>
  <c r="M216" s="1"/>
  <c r="M215" s="1"/>
  <c r="L217"/>
  <c r="L216" s="1"/>
  <c r="L215" s="1"/>
  <c r="K217"/>
  <c r="K216" s="1"/>
  <c r="K215" s="1"/>
  <c r="M213"/>
  <c r="M212" s="1"/>
  <c r="M211" s="1"/>
  <c r="L213"/>
  <c r="L212" s="1"/>
  <c r="L211" s="1"/>
  <c r="K213"/>
  <c r="K212" s="1"/>
  <c r="M208"/>
  <c r="M207" s="1"/>
  <c r="M206" s="1"/>
  <c r="M205" s="1"/>
  <c r="L208"/>
  <c r="L207" s="1"/>
  <c r="L206" s="1"/>
  <c r="L205" s="1"/>
  <c r="K208"/>
  <c r="K207" s="1"/>
  <c r="M203"/>
  <c r="M202" s="1"/>
  <c r="M201" s="1"/>
  <c r="M200" s="1"/>
  <c r="L203"/>
  <c r="L202" s="1"/>
  <c r="L201" s="1"/>
  <c r="L200" s="1"/>
  <c r="K203"/>
  <c r="K202" s="1"/>
  <c r="M198"/>
  <c r="M197" s="1"/>
  <c r="M196" s="1"/>
  <c r="M195" s="1"/>
  <c r="L198"/>
  <c r="L197" s="1"/>
  <c r="L196" s="1"/>
  <c r="L195" s="1"/>
  <c r="K198"/>
  <c r="K197" s="1"/>
  <c r="K196" s="1"/>
  <c r="K195" s="1"/>
  <c r="M193"/>
  <c r="M192" s="1"/>
  <c r="M191" s="1"/>
  <c r="M190" s="1"/>
  <c r="L193"/>
  <c r="L192" s="1"/>
  <c r="L191" s="1"/>
  <c r="L190" s="1"/>
  <c r="K193"/>
  <c r="K192" s="1"/>
  <c r="M188"/>
  <c r="M187" s="1"/>
  <c r="M186" s="1"/>
  <c r="M185" s="1"/>
  <c r="L188"/>
  <c r="L187" s="1"/>
  <c r="L186" s="1"/>
  <c r="L185" s="1"/>
  <c r="K188"/>
  <c r="K187" s="1"/>
  <c r="M183"/>
  <c r="M182" s="1"/>
  <c r="M181" s="1"/>
  <c r="L183"/>
  <c r="L182" s="1"/>
  <c r="L181" s="1"/>
  <c r="K183"/>
  <c r="K182" s="1"/>
  <c r="K181" s="1"/>
  <c r="M179"/>
  <c r="L179"/>
  <c r="K179"/>
  <c r="M177"/>
  <c r="L177"/>
  <c r="K177"/>
  <c r="M172"/>
  <c r="M171" s="1"/>
  <c r="M170" s="1"/>
  <c r="M169" s="1"/>
  <c r="L172"/>
  <c r="L171" s="1"/>
  <c r="L170" s="1"/>
  <c r="L169" s="1"/>
  <c r="K172"/>
  <c r="K171" s="1"/>
  <c r="K170" s="1"/>
  <c r="M167"/>
  <c r="M166" s="1"/>
  <c r="M165" s="1"/>
  <c r="M164" s="1"/>
  <c r="L167"/>
  <c r="L166" s="1"/>
  <c r="L165" s="1"/>
  <c r="L164" s="1"/>
  <c r="K167"/>
  <c r="K166" s="1"/>
  <c r="M162"/>
  <c r="M161" s="1"/>
  <c r="M160" s="1"/>
  <c r="M159" s="1"/>
  <c r="L162"/>
  <c r="L161" s="1"/>
  <c r="L160" s="1"/>
  <c r="L159" s="1"/>
  <c r="K162"/>
  <c r="K161" s="1"/>
  <c r="M148"/>
  <c r="M147" s="1"/>
  <c r="M146" s="1"/>
  <c r="M145" s="1"/>
  <c r="L148"/>
  <c r="L147" s="1"/>
  <c r="L146" s="1"/>
  <c r="L145" s="1"/>
  <c r="K148"/>
  <c r="K147" s="1"/>
  <c r="K146" s="1"/>
  <c r="K145" s="1"/>
  <c r="M143"/>
  <c r="L143"/>
  <c r="K143"/>
  <c r="M141"/>
  <c r="M140" s="1"/>
  <c r="L141"/>
  <c r="L139" s="1"/>
  <c r="L138" s="1"/>
  <c r="K141"/>
  <c r="K139" s="1"/>
  <c r="K138" s="1"/>
  <c r="M136"/>
  <c r="M135" s="1"/>
  <c r="M134" s="1"/>
  <c r="M133" s="1"/>
  <c r="L136"/>
  <c r="L135" s="1"/>
  <c r="L134" s="1"/>
  <c r="L133" s="1"/>
  <c r="K136"/>
  <c r="K135" s="1"/>
  <c r="M131"/>
  <c r="M130" s="1"/>
  <c r="M129" s="1"/>
  <c r="M128" s="1"/>
  <c r="L131"/>
  <c r="L130" s="1"/>
  <c r="L129" s="1"/>
  <c r="L128" s="1"/>
  <c r="K131"/>
  <c r="K130" s="1"/>
  <c r="M126"/>
  <c r="M125" s="1"/>
  <c r="M124" s="1"/>
  <c r="M123" s="1"/>
  <c r="L126"/>
  <c r="L125" s="1"/>
  <c r="L124" s="1"/>
  <c r="L123" s="1"/>
  <c r="K126"/>
  <c r="K125" s="1"/>
  <c r="M121"/>
  <c r="M120" s="1"/>
  <c r="M119" s="1"/>
  <c r="M118" s="1"/>
  <c r="L121"/>
  <c r="L120" s="1"/>
  <c r="L119" s="1"/>
  <c r="L118" s="1"/>
  <c r="K121"/>
  <c r="K120" s="1"/>
  <c r="M116"/>
  <c r="M115" s="1"/>
  <c r="M114" s="1"/>
  <c r="M113" s="1"/>
  <c r="L116"/>
  <c r="L115" s="1"/>
  <c r="L114" s="1"/>
  <c r="L113" s="1"/>
  <c r="K116"/>
  <c r="K115" s="1"/>
  <c r="M111"/>
  <c r="M110" s="1"/>
  <c r="M109" s="1"/>
  <c r="M108" s="1"/>
  <c r="L111"/>
  <c r="L110" s="1"/>
  <c r="L109" s="1"/>
  <c r="L108" s="1"/>
  <c r="K111"/>
  <c r="K110" s="1"/>
  <c r="K109" s="1"/>
  <c r="K108" s="1"/>
  <c r="M106"/>
  <c r="M105" s="1"/>
  <c r="M104" s="1"/>
  <c r="M103" s="1"/>
  <c r="L106"/>
  <c r="L105" s="1"/>
  <c r="L104" s="1"/>
  <c r="L103" s="1"/>
  <c r="K106"/>
  <c r="K105" s="1"/>
  <c r="K104" s="1"/>
  <c r="K103" s="1"/>
  <c r="M101"/>
  <c r="M100" s="1"/>
  <c r="M99" s="1"/>
  <c r="M98" s="1"/>
  <c r="L101"/>
  <c r="L100" s="1"/>
  <c r="L99" s="1"/>
  <c r="L98" s="1"/>
  <c r="K101"/>
  <c r="K100" s="1"/>
  <c r="M96"/>
  <c r="M95" s="1"/>
  <c r="M94" s="1"/>
  <c r="M93" s="1"/>
  <c r="L96"/>
  <c r="L95" s="1"/>
  <c r="L94" s="1"/>
  <c r="L93" s="1"/>
  <c r="K96"/>
  <c r="K95" s="1"/>
  <c r="M91"/>
  <c r="M90" s="1"/>
  <c r="M89" s="1"/>
  <c r="M88" s="1"/>
  <c r="L91"/>
  <c r="L90" s="1"/>
  <c r="L89" s="1"/>
  <c r="L88" s="1"/>
  <c r="K91"/>
  <c r="K90" s="1"/>
  <c r="M86"/>
  <c r="M85" s="1"/>
  <c r="M84" s="1"/>
  <c r="M83" s="1"/>
  <c r="L86"/>
  <c r="L85" s="1"/>
  <c r="L84" s="1"/>
  <c r="L83" s="1"/>
  <c r="K86"/>
  <c r="K85" s="1"/>
  <c r="M81"/>
  <c r="M80" s="1"/>
  <c r="M79" s="1"/>
  <c r="L81"/>
  <c r="L80" s="1"/>
  <c r="L79" s="1"/>
  <c r="K81"/>
  <c r="K80" s="1"/>
  <c r="M77"/>
  <c r="M76" s="1"/>
  <c r="M75" s="1"/>
  <c r="L77"/>
  <c r="L76" s="1"/>
  <c r="L75" s="1"/>
  <c r="K77"/>
  <c r="K76" s="1"/>
  <c r="M72"/>
  <c r="M71" s="1"/>
  <c r="M70" s="1"/>
  <c r="M69" s="1"/>
  <c r="L72"/>
  <c r="L71" s="1"/>
  <c r="L70" s="1"/>
  <c r="L69" s="1"/>
  <c r="K72"/>
  <c r="K71" s="1"/>
  <c r="M67"/>
  <c r="M66" s="1"/>
  <c r="M65" s="1"/>
  <c r="M64" s="1"/>
  <c r="L67"/>
  <c r="L66" s="1"/>
  <c r="L65" s="1"/>
  <c r="L64" s="1"/>
  <c r="K67"/>
  <c r="K66" s="1"/>
  <c r="M62"/>
  <c r="M61" s="1"/>
  <c r="M60" s="1"/>
  <c r="L62"/>
  <c r="L61" s="1"/>
  <c r="L60" s="1"/>
  <c r="K62"/>
  <c r="K61" s="1"/>
  <c r="M58"/>
  <c r="M57" s="1"/>
  <c r="M56" s="1"/>
  <c r="L58"/>
  <c r="L57" s="1"/>
  <c r="L56" s="1"/>
  <c r="K58"/>
  <c r="K57" s="1"/>
  <c r="K56" s="1"/>
  <c r="M54"/>
  <c r="M53" s="1"/>
  <c r="M52" s="1"/>
  <c r="L54"/>
  <c r="L53" s="1"/>
  <c r="L52" s="1"/>
  <c r="K54"/>
  <c r="K53" s="1"/>
  <c r="M49"/>
  <c r="M48" s="1"/>
  <c r="M47" s="1"/>
  <c r="M46" s="1"/>
  <c r="L49"/>
  <c r="L48" s="1"/>
  <c r="L47" s="1"/>
  <c r="L46" s="1"/>
  <c r="K49"/>
  <c r="K48" s="1"/>
  <c r="M44"/>
  <c r="M43" s="1"/>
  <c r="M42" s="1"/>
  <c r="M41" s="1"/>
  <c r="L44"/>
  <c r="L43" s="1"/>
  <c r="L42" s="1"/>
  <c r="L41" s="1"/>
  <c r="K44"/>
  <c r="K43" s="1"/>
  <c r="M25"/>
  <c r="M24" s="1"/>
  <c r="M23" s="1"/>
  <c r="L25"/>
  <c r="L24" s="1"/>
  <c r="L23" s="1"/>
  <c r="K25"/>
  <c r="K24" s="1"/>
  <c r="M20"/>
  <c r="M19" s="1"/>
  <c r="M18" s="1"/>
  <c r="L20"/>
  <c r="L19" s="1"/>
  <c r="L18" s="1"/>
  <c r="K20"/>
  <c r="K19" s="1"/>
  <c r="M39"/>
  <c r="M38" s="1"/>
  <c r="M37" s="1"/>
  <c r="M36" s="1"/>
  <c r="L39"/>
  <c r="L38" s="1"/>
  <c r="L37" s="1"/>
  <c r="L36" s="1"/>
  <c r="K39"/>
  <c r="K38" s="1"/>
  <c r="M34"/>
  <c r="M33" s="1"/>
  <c r="M32" s="1"/>
  <c r="M31" s="1"/>
  <c r="L34"/>
  <c r="L33" s="1"/>
  <c r="L32" s="1"/>
  <c r="L31" s="1"/>
  <c r="K34"/>
  <c r="K33" s="1"/>
  <c r="M29"/>
  <c r="M28" s="1"/>
  <c r="M27" s="1"/>
  <c r="L29"/>
  <c r="L28" s="1"/>
  <c r="L27" s="1"/>
  <c r="K29"/>
  <c r="K28" s="1"/>
  <c r="M15"/>
  <c r="M14" s="1"/>
  <c r="M13" s="1"/>
  <c r="L15"/>
  <c r="L14" s="1"/>
  <c r="L13" s="1"/>
  <c r="K15"/>
  <c r="K14" s="1"/>
  <c r="K13" s="1"/>
  <c r="M11"/>
  <c r="M10" s="1"/>
  <c r="M9" s="1"/>
  <c r="L11"/>
  <c r="L10" s="1"/>
  <c r="L9" s="1"/>
  <c r="K11"/>
  <c r="K10" s="1"/>
  <c r="N236"/>
  <c r="N232"/>
  <c r="N227"/>
  <c r="N223"/>
  <c r="N218"/>
  <c r="N214"/>
  <c r="N209"/>
  <c r="N204"/>
  <c r="N199"/>
  <c r="N194"/>
  <c r="N189"/>
  <c r="N184"/>
  <c r="N180"/>
  <c r="N178"/>
  <c r="N173"/>
  <c r="N168"/>
  <c r="N163"/>
  <c r="N149"/>
  <c r="N144"/>
  <c r="N142"/>
  <c r="N137"/>
  <c r="N132"/>
  <c r="N127"/>
  <c r="N122"/>
  <c r="N117"/>
  <c r="N112"/>
  <c r="N107"/>
  <c r="N102"/>
  <c r="N97"/>
  <c r="N92"/>
  <c r="N87"/>
  <c r="N82"/>
  <c r="N78"/>
  <c r="N73"/>
  <c r="N68"/>
  <c r="N63"/>
  <c r="N59"/>
  <c r="N55"/>
  <c r="N50"/>
  <c r="N45"/>
  <c r="N40"/>
  <c r="N35"/>
  <c r="N30"/>
  <c r="N26"/>
  <c r="N21"/>
  <c r="N17"/>
  <c r="N16"/>
  <c r="N12"/>
  <c r="J235"/>
  <c r="J234" s="1"/>
  <c r="J233" s="1"/>
  <c r="I235"/>
  <c r="I234" s="1"/>
  <c r="I233" s="1"/>
  <c r="H235"/>
  <c r="H234" s="1"/>
  <c r="H233" s="1"/>
  <c r="J231"/>
  <c r="J230" s="1"/>
  <c r="I231"/>
  <c r="H231"/>
  <c r="J226"/>
  <c r="J225" s="1"/>
  <c r="I226"/>
  <c r="I225" s="1"/>
  <c r="H226"/>
  <c r="J222"/>
  <c r="J221" s="1"/>
  <c r="J220" s="1"/>
  <c r="I222"/>
  <c r="I221" s="1"/>
  <c r="I220" s="1"/>
  <c r="H222"/>
  <c r="J217"/>
  <c r="J216" s="1"/>
  <c r="J215" s="1"/>
  <c r="I217"/>
  <c r="I216" s="1"/>
  <c r="I215" s="1"/>
  <c r="H217"/>
  <c r="N217" s="1"/>
  <c r="J213"/>
  <c r="J212" s="1"/>
  <c r="J211" s="1"/>
  <c r="I213"/>
  <c r="I212" s="1"/>
  <c r="I211" s="1"/>
  <c r="H213"/>
  <c r="H212" s="1"/>
  <c r="H211" s="1"/>
  <c r="J208"/>
  <c r="J207" s="1"/>
  <c r="J206" s="1"/>
  <c r="J205" s="1"/>
  <c r="I208"/>
  <c r="I207" s="1"/>
  <c r="I206" s="1"/>
  <c r="I205" s="1"/>
  <c r="H208"/>
  <c r="H207" s="1"/>
  <c r="H206" s="1"/>
  <c r="H205" s="1"/>
  <c r="J203"/>
  <c r="J202" s="1"/>
  <c r="J201" s="1"/>
  <c r="J200" s="1"/>
  <c r="I203"/>
  <c r="I202" s="1"/>
  <c r="I201" s="1"/>
  <c r="I200" s="1"/>
  <c r="H203"/>
  <c r="H202" s="1"/>
  <c r="H201" s="1"/>
  <c r="H200" s="1"/>
  <c r="J198"/>
  <c r="J197" s="1"/>
  <c r="J196" s="1"/>
  <c r="J195" s="1"/>
  <c r="I198"/>
  <c r="I197" s="1"/>
  <c r="I196" s="1"/>
  <c r="I195" s="1"/>
  <c r="H198"/>
  <c r="H197" s="1"/>
  <c r="H196" s="1"/>
  <c r="H195" s="1"/>
  <c r="J193"/>
  <c r="J192" s="1"/>
  <c r="J191" s="1"/>
  <c r="J190" s="1"/>
  <c r="I193"/>
  <c r="I192" s="1"/>
  <c r="I191" s="1"/>
  <c r="I190" s="1"/>
  <c r="H193"/>
  <c r="H192" s="1"/>
  <c r="H191" s="1"/>
  <c r="H190" s="1"/>
  <c r="J188"/>
  <c r="J187" s="1"/>
  <c r="J186" s="1"/>
  <c r="J185" s="1"/>
  <c r="I188"/>
  <c r="I187" s="1"/>
  <c r="I186" s="1"/>
  <c r="I185" s="1"/>
  <c r="H188"/>
  <c r="H187" s="1"/>
  <c r="H186" s="1"/>
  <c r="H185" s="1"/>
  <c r="J183"/>
  <c r="J182" s="1"/>
  <c r="J181" s="1"/>
  <c r="I183"/>
  <c r="I182" s="1"/>
  <c r="I181" s="1"/>
  <c r="H183"/>
  <c r="H182" s="1"/>
  <c r="H181" s="1"/>
  <c r="J179"/>
  <c r="I179"/>
  <c r="H179"/>
  <c r="N179" s="1"/>
  <c r="J177"/>
  <c r="I177"/>
  <c r="H177"/>
  <c r="J172"/>
  <c r="J171" s="1"/>
  <c r="J170" s="1"/>
  <c r="J169" s="1"/>
  <c r="I172"/>
  <c r="I171" s="1"/>
  <c r="I170" s="1"/>
  <c r="I169" s="1"/>
  <c r="H172"/>
  <c r="H171" s="1"/>
  <c r="H170" s="1"/>
  <c r="H169" s="1"/>
  <c r="J167"/>
  <c r="J166" s="1"/>
  <c r="J165" s="1"/>
  <c r="J164" s="1"/>
  <c r="I167"/>
  <c r="I166" s="1"/>
  <c r="I165" s="1"/>
  <c r="I164" s="1"/>
  <c r="H167"/>
  <c r="H166" s="1"/>
  <c r="H165" s="1"/>
  <c r="H164" s="1"/>
  <c r="J162"/>
  <c r="J161" s="1"/>
  <c r="J160" s="1"/>
  <c r="J159" s="1"/>
  <c r="I162"/>
  <c r="I161" s="1"/>
  <c r="I160" s="1"/>
  <c r="I159" s="1"/>
  <c r="H162"/>
  <c r="H161" s="1"/>
  <c r="H160" s="1"/>
  <c r="H159" s="1"/>
  <c r="J148"/>
  <c r="J147" s="1"/>
  <c r="J146" s="1"/>
  <c r="J145" s="1"/>
  <c r="I148"/>
  <c r="I147" s="1"/>
  <c r="I146" s="1"/>
  <c r="I145" s="1"/>
  <c r="H148"/>
  <c r="H147" s="1"/>
  <c r="H146" s="1"/>
  <c r="H145" s="1"/>
  <c r="J143"/>
  <c r="I143"/>
  <c r="H143"/>
  <c r="J141"/>
  <c r="J139" s="1"/>
  <c r="J138" s="1"/>
  <c r="I141"/>
  <c r="I139" s="1"/>
  <c r="I138" s="1"/>
  <c r="H141"/>
  <c r="H140" s="1"/>
  <c r="J136"/>
  <c r="J135" s="1"/>
  <c r="J134" s="1"/>
  <c r="J133" s="1"/>
  <c r="I136"/>
  <c r="I135" s="1"/>
  <c r="I134" s="1"/>
  <c r="I133" s="1"/>
  <c r="H136"/>
  <c r="H135" s="1"/>
  <c r="H134" s="1"/>
  <c r="H133" s="1"/>
  <c r="J131"/>
  <c r="J130" s="1"/>
  <c r="J129" s="1"/>
  <c r="J128" s="1"/>
  <c r="I131"/>
  <c r="I130" s="1"/>
  <c r="I129" s="1"/>
  <c r="I128" s="1"/>
  <c r="H131"/>
  <c r="J126"/>
  <c r="J125" s="1"/>
  <c r="J124" s="1"/>
  <c r="J123" s="1"/>
  <c r="I126"/>
  <c r="I125" s="1"/>
  <c r="I124" s="1"/>
  <c r="I123" s="1"/>
  <c r="H126"/>
  <c r="H125" s="1"/>
  <c r="H124" s="1"/>
  <c r="H123" s="1"/>
  <c r="J121"/>
  <c r="J120" s="1"/>
  <c r="J119" s="1"/>
  <c r="J118" s="1"/>
  <c r="I121"/>
  <c r="I120" s="1"/>
  <c r="I119" s="1"/>
  <c r="I118" s="1"/>
  <c r="H121"/>
  <c r="J116"/>
  <c r="J115" s="1"/>
  <c r="J114" s="1"/>
  <c r="J113" s="1"/>
  <c r="I116"/>
  <c r="I115" s="1"/>
  <c r="I114" s="1"/>
  <c r="I113" s="1"/>
  <c r="H116"/>
  <c r="N116" s="1"/>
  <c r="J111"/>
  <c r="J110" s="1"/>
  <c r="J109" s="1"/>
  <c r="J108" s="1"/>
  <c r="I111"/>
  <c r="I110" s="1"/>
  <c r="I109" s="1"/>
  <c r="I108" s="1"/>
  <c r="H111"/>
  <c r="H110" s="1"/>
  <c r="J106"/>
  <c r="J105" s="1"/>
  <c r="J104" s="1"/>
  <c r="J103" s="1"/>
  <c r="I106"/>
  <c r="I105" s="1"/>
  <c r="I104" s="1"/>
  <c r="I103" s="1"/>
  <c r="H106"/>
  <c r="H105" s="1"/>
  <c r="J101"/>
  <c r="J100" s="1"/>
  <c r="J99" s="1"/>
  <c r="J98" s="1"/>
  <c r="I101"/>
  <c r="I100" s="1"/>
  <c r="I99" s="1"/>
  <c r="I98" s="1"/>
  <c r="H101"/>
  <c r="H100" s="1"/>
  <c r="H99" s="1"/>
  <c r="H98" s="1"/>
  <c r="J96"/>
  <c r="J95" s="1"/>
  <c r="J94" s="1"/>
  <c r="J93" s="1"/>
  <c r="I96"/>
  <c r="I95" s="1"/>
  <c r="I94" s="1"/>
  <c r="I93" s="1"/>
  <c r="H96"/>
  <c r="N96" s="1"/>
  <c r="J91"/>
  <c r="J90" s="1"/>
  <c r="J89" s="1"/>
  <c r="J88" s="1"/>
  <c r="I91"/>
  <c r="I90" s="1"/>
  <c r="I89" s="1"/>
  <c r="I88" s="1"/>
  <c r="H91"/>
  <c r="J86"/>
  <c r="J85" s="1"/>
  <c r="J84" s="1"/>
  <c r="J83" s="1"/>
  <c r="I86"/>
  <c r="I85" s="1"/>
  <c r="I84" s="1"/>
  <c r="I83" s="1"/>
  <c r="H86"/>
  <c r="H85" s="1"/>
  <c r="H84" s="1"/>
  <c r="H83" s="1"/>
  <c r="J81"/>
  <c r="J80" s="1"/>
  <c r="J79" s="1"/>
  <c r="I81"/>
  <c r="I80" s="1"/>
  <c r="I79" s="1"/>
  <c r="H81"/>
  <c r="J77"/>
  <c r="J76" s="1"/>
  <c r="J75" s="1"/>
  <c r="I77"/>
  <c r="I76" s="1"/>
  <c r="I75" s="1"/>
  <c r="H77"/>
  <c r="H76" s="1"/>
  <c r="H75" s="1"/>
  <c r="J72"/>
  <c r="J71" s="1"/>
  <c r="J70" s="1"/>
  <c r="J69" s="1"/>
  <c r="I72"/>
  <c r="I71" s="1"/>
  <c r="I70" s="1"/>
  <c r="I69" s="1"/>
  <c r="H72"/>
  <c r="H71" s="1"/>
  <c r="H70" s="1"/>
  <c r="H69" s="1"/>
  <c r="J67"/>
  <c r="J66" s="1"/>
  <c r="J65" s="1"/>
  <c r="J64" s="1"/>
  <c r="I67"/>
  <c r="I66" s="1"/>
  <c r="I65" s="1"/>
  <c r="I64" s="1"/>
  <c r="H67"/>
  <c r="H66" s="1"/>
  <c r="H65" s="1"/>
  <c r="H64" s="1"/>
  <c r="J62"/>
  <c r="J61" s="1"/>
  <c r="J60" s="1"/>
  <c r="I62"/>
  <c r="I61" s="1"/>
  <c r="I60" s="1"/>
  <c r="H62"/>
  <c r="H61" s="1"/>
  <c r="H60" s="1"/>
  <c r="J58"/>
  <c r="J57" s="1"/>
  <c r="J56" s="1"/>
  <c r="I58"/>
  <c r="I57" s="1"/>
  <c r="I56" s="1"/>
  <c r="H58"/>
  <c r="H57" s="1"/>
  <c r="H56" s="1"/>
  <c r="J54"/>
  <c r="J53" s="1"/>
  <c r="J52" s="1"/>
  <c r="I54"/>
  <c r="I53" s="1"/>
  <c r="I52" s="1"/>
  <c r="H54"/>
  <c r="H53" s="1"/>
  <c r="H52" s="1"/>
  <c r="J49"/>
  <c r="J48" s="1"/>
  <c r="J47" s="1"/>
  <c r="J46" s="1"/>
  <c r="I49"/>
  <c r="I48" s="1"/>
  <c r="I47" s="1"/>
  <c r="I46" s="1"/>
  <c r="H49"/>
  <c r="H48" s="1"/>
  <c r="H47" s="1"/>
  <c r="H46" s="1"/>
  <c r="J44"/>
  <c r="J43" s="1"/>
  <c r="J42" s="1"/>
  <c r="J41" s="1"/>
  <c r="I44"/>
  <c r="I43" s="1"/>
  <c r="I42" s="1"/>
  <c r="I41" s="1"/>
  <c r="H44"/>
  <c r="H43" s="1"/>
  <c r="H42" s="1"/>
  <c r="H41" s="1"/>
  <c r="J39"/>
  <c r="J38" s="1"/>
  <c r="J37" s="1"/>
  <c r="J36" s="1"/>
  <c r="I39"/>
  <c r="I38" s="1"/>
  <c r="I37" s="1"/>
  <c r="I36" s="1"/>
  <c r="H39"/>
  <c r="H38" s="1"/>
  <c r="H37" s="1"/>
  <c r="H36" s="1"/>
  <c r="J34"/>
  <c r="J33" s="1"/>
  <c r="J32" s="1"/>
  <c r="J31" s="1"/>
  <c r="I34"/>
  <c r="I33" s="1"/>
  <c r="I32" s="1"/>
  <c r="I31" s="1"/>
  <c r="H34"/>
  <c r="H33" s="1"/>
  <c r="H32" s="1"/>
  <c r="H31" s="1"/>
  <c r="J29"/>
  <c r="J28" s="1"/>
  <c r="J27" s="1"/>
  <c r="I29"/>
  <c r="I28" s="1"/>
  <c r="I27" s="1"/>
  <c r="H29"/>
  <c r="H28" s="1"/>
  <c r="H27" s="1"/>
  <c r="J25"/>
  <c r="J24" s="1"/>
  <c r="J23" s="1"/>
  <c r="I25"/>
  <c r="I24" s="1"/>
  <c r="I23" s="1"/>
  <c r="H25"/>
  <c r="N25" s="1"/>
  <c r="J20"/>
  <c r="J19" s="1"/>
  <c r="J18" s="1"/>
  <c r="I20"/>
  <c r="I19" s="1"/>
  <c r="I18" s="1"/>
  <c r="H20"/>
  <c r="J15"/>
  <c r="J14" s="1"/>
  <c r="J13" s="1"/>
  <c r="I15"/>
  <c r="I14" s="1"/>
  <c r="I13" s="1"/>
  <c r="H15"/>
  <c r="H14" s="1"/>
  <c r="H13" s="1"/>
  <c r="J11"/>
  <c r="J10" s="1"/>
  <c r="J9" s="1"/>
  <c r="I11"/>
  <c r="I10" s="1"/>
  <c r="I9" s="1"/>
  <c r="H11"/>
  <c r="H154" i="8"/>
  <c r="H151"/>
  <c r="H150"/>
  <c r="H145"/>
  <c r="H142"/>
  <c r="H140"/>
  <c r="H138"/>
  <c r="H137"/>
  <c r="H136"/>
  <c r="H135"/>
  <c r="H134"/>
  <c r="H127"/>
  <c r="H125"/>
  <c r="H121"/>
  <c r="H120"/>
  <c r="H119"/>
  <c r="H118"/>
  <c r="H117"/>
  <c r="H116"/>
  <c r="H115"/>
  <c r="H114"/>
  <c r="H113"/>
  <c r="H109"/>
  <c r="H102"/>
  <c r="H101"/>
  <c r="H100"/>
  <c r="H99"/>
  <c r="H98"/>
  <c r="H97"/>
  <c r="H96"/>
  <c r="H95"/>
  <c r="H94"/>
  <c r="H93"/>
  <c r="H86"/>
  <c r="H85"/>
  <c r="H83"/>
  <c r="H82"/>
  <c r="H80"/>
  <c r="H77"/>
  <c r="H67"/>
  <c r="H63"/>
  <c r="H62"/>
  <c r="H60"/>
  <c r="H59"/>
  <c r="H54"/>
  <c r="H52"/>
  <c r="H51"/>
  <c r="H49"/>
  <c r="H45"/>
  <c r="H44"/>
  <c r="H43"/>
  <c r="H42"/>
  <c r="H41"/>
  <c r="H39"/>
  <c r="H38"/>
  <c r="H37"/>
  <c r="H36"/>
  <c r="H35"/>
  <c r="H32"/>
  <c r="H27"/>
  <c r="H26"/>
  <c r="H24"/>
  <c r="H23"/>
  <c r="H21"/>
  <c r="H20"/>
  <c r="H18"/>
  <c r="H13"/>
  <c r="H12"/>
  <c r="H11"/>
  <c r="H10"/>
  <c r="H9"/>
  <c r="G153"/>
  <c r="G144"/>
  <c r="G143" s="1"/>
  <c r="G141"/>
  <c r="G139"/>
  <c r="G133"/>
  <c r="G112"/>
  <c r="G111" s="1"/>
  <c r="G87" s="1"/>
  <c r="G84"/>
  <c r="G81"/>
  <c r="G79"/>
  <c r="G76"/>
  <c r="G65"/>
  <c r="G61"/>
  <c r="G58"/>
  <c r="G48"/>
  <c r="G47" s="1"/>
  <c r="G33"/>
  <c r="G31"/>
  <c r="G30" s="1"/>
  <c r="G25"/>
  <c r="G22"/>
  <c r="G19"/>
  <c r="G8"/>
  <c r="F153"/>
  <c r="F148" s="1"/>
  <c r="F144"/>
  <c r="F143" s="1"/>
  <c r="F141"/>
  <c r="F139"/>
  <c r="F133"/>
  <c r="F112"/>
  <c r="F111" s="1"/>
  <c r="F87" s="1"/>
  <c r="F84"/>
  <c r="F81"/>
  <c r="F79"/>
  <c r="F76"/>
  <c r="F75" s="1"/>
  <c r="F65"/>
  <c r="F61"/>
  <c r="F58"/>
  <c r="F48"/>
  <c r="F47" s="1"/>
  <c r="F33"/>
  <c r="F31"/>
  <c r="F30" s="1"/>
  <c r="F25"/>
  <c r="F22"/>
  <c r="F19"/>
  <c r="F8"/>
  <c r="L28" i="7"/>
  <c r="L27" s="1"/>
  <c r="K28"/>
  <c r="K27" s="1"/>
  <c r="J28"/>
  <c r="H28"/>
  <c r="H27" s="1"/>
  <c r="G28"/>
  <c r="G27" s="1"/>
  <c r="F28"/>
  <c r="F27" s="1"/>
  <c r="J27"/>
  <c r="I30"/>
  <c r="E30"/>
  <c r="I29"/>
  <c r="E29"/>
  <c r="L24"/>
  <c r="K24"/>
  <c r="J24"/>
  <c r="H24"/>
  <c r="G24"/>
  <c r="F24"/>
  <c r="I26"/>
  <c r="E26"/>
  <c r="L10"/>
  <c r="L9" s="1"/>
  <c r="K10"/>
  <c r="K9" s="1"/>
  <c r="J10"/>
  <c r="J9" s="1"/>
  <c r="H10"/>
  <c r="H9" s="1"/>
  <c r="G10"/>
  <c r="G9" s="1"/>
  <c r="F10"/>
  <c r="F9" s="1"/>
  <c r="I11"/>
  <c r="E11"/>
  <c r="J33" i="5"/>
  <c r="J28"/>
  <c r="J27"/>
  <c r="J10"/>
  <c r="J9"/>
  <c r="J8"/>
  <c r="R637" i="2"/>
  <c r="G7" i="8" l="1"/>
  <c r="H35" i="9"/>
  <c r="N91" i="12"/>
  <c r="N131"/>
  <c r="N11"/>
  <c r="N20"/>
  <c r="I74"/>
  <c r="I176"/>
  <c r="I175" s="1"/>
  <c r="I174" s="1"/>
  <c r="J74"/>
  <c r="K176"/>
  <c r="H139"/>
  <c r="H138" s="1"/>
  <c r="N138" s="1"/>
  <c r="I210"/>
  <c r="J8"/>
  <c r="H115"/>
  <c r="H114" s="1"/>
  <c r="H113" s="1"/>
  <c r="J176"/>
  <c r="J175" s="1"/>
  <c r="J174" s="1"/>
  <c r="N195"/>
  <c r="N38"/>
  <c r="H19"/>
  <c r="H18" s="1"/>
  <c r="N121"/>
  <c r="N222"/>
  <c r="N207"/>
  <c r="I140"/>
  <c r="H216"/>
  <c r="H215" s="1"/>
  <c r="N215" s="1"/>
  <c r="N226"/>
  <c r="H10"/>
  <c r="H9" s="1"/>
  <c r="N126"/>
  <c r="I8"/>
  <c r="N81"/>
  <c r="H120"/>
  <c r="H119" s="1"/>
  <c r="H118" s="1"/>
  <c r="N110"/>
  <c r="H109"/>
  <c r="H108" s="1"/>
  <c r="N108" s="1"/>
  <c r="N105"/>
  <c r="H104"/>
  <c r="H103" s="1"/>
  <c r="N103" s="1"/>
  <c r="K52"/>
  <c r="N53"/>
  <c r="K124"/>
  <c r="K123" s="1"/>
  <c r="N123" s="1"/>
  <c r="N125"/>
  <c r="K191"/>
  <c r="K190" s="1"/>
  <c r="N190" s="1"/>
  <c r="N192"/>
  <c r="N33"/>
  <c r="K32"/>
  <c r="K31" s="1"/>
  <c r="N31" s="1"/>
  <c r="K47"/>
  <c r="K46" s="1"/>
  <c r="N46" s="1"/>
  <c r="N48"/>
  <c r="K70"/>
  <c r="K69" s="1"/>
  <c r="N69" s="1"/>
  <c r="N71"/>
  <c r="K114"/>
  <c r="K113" s="1"/>
  <c r="N187"/>
  <c r="K186"/>
  <c r="K185" s="1"/>
  <c r="N185" s="1"/>
  <c r="L230"/>
  <c r="L229" s="1"/>
  <c r="L228" s="1"/>
  <c r="H80"/>
  <c r="H79" s="1"/>
  <c r="H74" s="1"/>
  <c r="H90"/>
  <c r="H89" s="1"/>
  <c r="H88" s="1"/>
  <c r="H95"/>
  <c r="H94" s="1"/>
  <c r="H93" s="1"/>
  <c r="H130"/>
  <c r="H129" s="1"/>
  <c r="H128" s="1"/>
  <c r="J140"/>
  <c r="H221"/>
  <c r="H220" s="1"/>
  <c r="N15"/>
  <c r="N39"/>
  <c r="N54"/>
  <c r="N62"/>
  <c r="N183"/>
  <c r="N197"/>
  <c r="N235"/>
  <c r="N43"/>
  <c r="N66"/>
  <c r="N181"/>
  <c r="N202"/>
  <c r="N29"/>
  <c r="N77"/>
  <c r="N86"/>
  <c r="N106"/>
  <c r="N162"/>
  <c r="N172"/>
  <c r="N188"/>
  <c r="N203"/>
  <c r="N213"/>
  <c r="N143"/>
  <c r="I230"/>
  <c r="I229" s="1"/>
  <c r="I228" s="1"/>
  <c r="N234"/>
  <c r="K233"/>
  <c r="N233" s="1"/>
  <c r="H51"/>
  <c r="N34"/>
  <c r="N44"/>
  <c r="N58"/>
  <c r="N67"/>
  <c r="N111"/>
  <c r="N136"/>
  <c r="N193"/>
  <c r="N13"/>
  <c r="N56"/>
  <c r="L176"/>
  <c r="L175" s="1"/>
  <c r="L174" s="1"/>
  <c r="N231"/>
  <c r="N230" s="1"/>
  <c r="H230"/>
  <c r="H229" s="1"/>
  <c r="H228" s="1"/>
  <c r="H24"/>
  <c r="H23" s="1"/>
  <c r="H22" s="1"/>
  <c r="H176"/>
  <c r="H175" s="1"/>
  <c r="H174" s="1"/>
  <c r="H225"/>
  <c r="H224" s="1"/>
  <c r="N49"/>
  <c r="N72"/>
  <c r="N167"/>
  <c r="N198"/>
  <c r="N208"/>
  <c r="J229"/>
  <c r="J228" s="1"/>
  <c r="N148"/>
  <c r="N147"/>
  <c r="N239"/>
  <c r="N145"/>
  <c r="G148" i="8"/>
  <c r="G147" s="1"/>
  <c r="F78"/>
  <c r="F74" s="1"/>
  <c r="H8"/>
  <c r="F29"/>
  <c r="H126"/>
  <c r="H81"/>
  <c r="H22"/>
  <c r="R636" i="2"/>
  <c r="K206" i="12"/>
  <c r="K205" s="1"/>
  <c r="N205" s="1"/>
  <c r="N177"/>
  <c r="N166"/>
  <c r="K165"/>
  <c r="K164" s="1"/>
  <c r="N164" s="1"/>
  <c r="L140"/>
  <c r="K140"/>
  <c r="N140" s="1"/>
  <c r="N141"/>
  <c r="K129"/>
  <c r="K128" s="1"/>
  <c r="N101"/>
  <c r="K89"/>
  <c r="K88" s="1"/>
  <c r="N85"/>
  <c r="K84"/>
  <c r="K83" s="1"/>
  <c r="N83" s="1"/>
  <c r="K79"/>
  <c r="K65"/>
  <c r="K64" s="1"/>
  <c r="N64" s="1"/>
  <c r="J51"/>
  <c r="K37"/>
  <c r="K36" s="1"/>
  <c r="N36" s="1"/>
  <c r="L22"/>
  <c r="M22"/>
  <c r="K23"/>
  <c r="N14"/>
  <c r="K9"/>
  <c r="H65" i="8"/>
  <c r="M229" i="12"/>
  <c r="M228" s="1"/>
  <c r="K224"/>
  <c r="M224"/>
  <c r="M219"/>
  <c r="L219"/>
  <c r="K220"/>
  <c r="M210"/>
  <c r="L210"/>
  <c r="K211"/>
  <c r="N212"/>
  <c r="K201"/>
  <c r="K200" s="1"/>
  <c r="N200" s="1"/>
  <c r="N196"/>
  <c r="N182"/>
  <c r="K175"/>
  <c r="M176"/>
  <c r="M175" s="1"/>
  <c r="M174" s="1"/>
  <c r="N171"/>
  <c r="K169"/>
  <c r="N169" s="1"/>
  <c r="N170"/>
  <c r="N161"/>
  <c r="K160"/>
  <c r="N146"/>
  <c r="M139"/>
  <c r="M138" s="1"/>
  <c r="N135"/>
  <c r="K134"/>
  <c r="K119"/>
  <c r="N100"/>
  <c r="K99"/>
  <c r="K94"/>
  <c r="L74"/>
  <c r="M74"/>
  <c r="K75"/>
  <c r="N76"/>
  <c r="N61"/>
  <c r="K60"/>
  <c r="N60" s="1"/>
  <c r="N57"/>
  <c r="M51"/>
  <c r="L51"/>
  <c r="N52"/>
  <c r="K42"/>
  <c r="K41" s="1"/>
  <c r="N41" s="1"/>
  <c r="K18"/>
  <c r="N18" s="1"/>
  <c r="N19"/>
  <c r="N28"/>
  <c r="K27"/>
  <c r="N27" s="1"/>
  <c r="J224"/>
  <c r="J219"/>
  <c r="I224"/>
  <c r="I219"/>
  <c r="J22"/>
  <c r="I51"/>
  <c r="I22"/>
  <c r="J210"/>
  <c r="H33" i="8"/>
  <c r="G29"/>
  <c r="F147"/>
  <c r="H30"/>
  <c r="H58"/>
  <c r="H76"/>
  <c r="H139"/>
  <c r="H25"/>
  <c r="H47"/>
  <c r="G75"/>
  <c r="H84"/>
  <c r="G132"/>
  <c r="G131" s="1"/>
  <c r="H149"/>
  <c r="H143"/>
  <c r="H61"/>
  <c r="H79"/>
  <c r="H141"/>
  <c r="H153"/>
  <c r="F132"/>
  <c r="H48"/>
  <c r="H144"/>
  <c r="F7"/>
  <c r="H19"/>
  <c r="H34"/>
  <c r="H31"/>
  <c r="H112"/>
  <c r="H133"/>
  <c r="G78"/>
  <c r="F57"/>
  <c r="F56" s="1"/>
  <c r="G57"/>
  <c r="M11" i="7"/>
  <c r="M29"/>
  <c r="E28"/>
  <c r="E27" s="1"/>
  <c r="M30"/>
  <c r="I28"/>
  <c r="I27" s="1"/>
  <c r="M26"/>
  <c r="I9"/>
  <c r="I10"/>
  <c r="E9"/>
  <c r="E10"/>
  <c r="R630" i="2"/>
  <c r="R627"/>
  <c r="R623"/>
  <c r="R581"/>
  <c r="R580"/>
  <c r="R579"/>
  <c r="R578"/>
  <c r="R577"/>
  <c r="R576"/>
  <c r="R575"/>
  <c r="R574"/>
  <c r="R573"/>
  <c r="Q572"/>
  <c r="P572"/>
  <c r="O572"/>
  <c r="N572"/>
  <c r="M572"/>
  <c r="L572"/>
  <c r="K572"/>
  <c r="J572"/>
  <c r="I572"/>
  <c r="H572"/>
  <c r="G572"/>
  <c r="F572"/>
  <c r="E572"/>
  <c r="R571"/>
  <c r="R570"/>
  <c r="R569"/>
  <c r="Q568"/>
  <c r="P568"/>
  <c r="O568"/>
  <c r="N568"/>
  <c r="M568"/>
  <c r="L568"/>
  <c r="K568"/>
  <c r="J568"/>
  <c r="I568"/>
  <c r="H568"/>
  <c r="G568"/>
  <c r="F568"/>
  <c r="E568"/>
  <c r="Q539"/>
  <c r="P539"/>
  <c r="O539"/>
  <c r="N539"/>
  <c r="M539"/>
  <c r="L539"/>
  <c r="K539"/>
  <c r="J539"/>
  <c r="I539"/>
  <c r="H539"/>
  <c r="G539"/>
  <c r="F539"/>
  <c r="E539"/>
  <c r="R542"/>
  <c r="R541"/>
  <c r="R540"/>
  <c r="Q394"/>
  <c r="P394"/>
  <c r="O394"/>
  <c r="N394"/>
  <c r="M394"/>
  <c r="L394"/>
  <c r="K394"/>
  <c r="J394"/>
  <c r="I394"/>
  <c r="H394"/>
  <c r="G394"/>
  <c r="F394"/>
  <c r="E394"/>
  <c r="R395"/>
  <c r="E195"/>
  <c r="R510"/>
  <c r="R496"/>
  <c r="Q457"/>
  <c r="P457"/>
  <c r="O457"/>
  <c r="N457"/>
  <c r="M457"/>
  <c r="L457"/>
  <c r="K457"/>
  <c r="J457"/>
  <c r="I457"/>
  <c r="H457"/>
  <c r="G457"/>
  <c r="F457"/>
  <c r="E457"/>
  <c r="R458"/>
  <c r="Q454"/>
  <c r="P454"/>
  <c r="O454"/>
  <c r="N454"/>
  <c r="M454"/>
  <c r="L454"/>
  <c r="K454"/>
  <c r="J454"/>
  <c r="I454"/>
  <c r="H454"/>
  <c r="G454"/>
  <c r="F454"/>
  <c r="E454"/>
  <c r="Q444"/>
  <c r="P444"/>
  <c r="O444"/>
  <c r="N444"/>
  <c r="M444"/>
  <c r="L444"/>
  <c r="K444"/>
  <c r="J444"/>
  <c r="I444"/>
  <c r="H444"/>
  <c r="G444"/>
  <c r="F444"/>
  <c r="E444"/>
  <c r="R453"/>
  <c r="R445"/>
  <c r="R439"/>
  <c r="R438"/>
  <c r="R437"/>
  <c r="R431"/>
  <c r="E416"/>
  <c r="Q418"/>
  <c r="P418"/>
  <c r="O418"/>
  <c r="N418"/>
  <c r="M418"/>
  <c r="L418"/>
  <c r="K418"/>
  <c r="J418"/>
  <c r="I418"/>
  <c r="H418"/>
  <c r="G418"/>
  <c r="F418"/>
  <c r="E418"/>
  <c r="R419"/>
  <c r="Q416"/>
  <c r="P416"/>
  <c r="O416"/>
  <c r="N416"/>
  <c r="M416"/>
  <c r="L416"/>
  <c r="K416"/>
  <c r="J416"/>
  <c r="I416"/>
  <c r="H416"/>
  <c r="G416"/>
  <c r="F416"/>
  <c r="R417"/>
  <c r="R410"/>
  <c r="Q386"/>
  <c r="Q385" s="1"/>
  <c r="P386"/>
  <c r="P385" s="1"/>
  <c r="O386"/>
  <c r="N386"/>
  <c r="N385" s="1"/>
  <c r="M386"/>
  <c r="M385" s="1"/>
  <c r="L386"/>
  <c r="L385" s="1"/>
  <c r="K386"/>
  <c r="J386"/>
  <c r="J385" s="1"/>
  <c r="I386"/>
  <c r="I385" s="1"/>
  <c r="H386"/>
  <c r="H385" s="1"/>
  <c r="G386"/>
  <c r="F386"/>
  <c r="E386"/>
  <c r="R393"/>
  <c r="R392"/>
  <c r="R391"/>
  <c r="Q338"/>
  <c r="P338"/>
  <c r="O338"/>
  <c r="N338"/>
  <c r="M338"/>
  <c r="L338"/>
  <c r="K338"/>
  <c r="J338"/>
  <c r="I338"/>
  <c r="H338"/>
  <c r="G338"/>
  <c r="F338"/>
  <c r="E338"/>
  <c r="R339"/>
  <c r="Q331"/>
  <c r="P331"/>
  <c r="O331"/>
  <c r="N331"/>
  <c r="M331"/>
  <c r="L331"/>
  <c r="K331"/>
  <c r="J331"/>
  <c r="I331"/>
  <c r="H331"/>
  <c r="G331"/>
  <c r="F331"/>
  <c r="E331"/>
  <c r="R335"/>
  <c r="Q297"/>
  <c r="P297"/>
  <c r="O297"/>
  <c r="N297"/>
  <c r="M297"/>
  <c r="L297"/>
  <c r="K297"/>
  <c r="J297"/>
  <c r="I297"/>
  <c r="H297"/>
  <c r="G297"/>
  <c r="F297"/>
  <c r="E297"/>
  <c r="R319"/>
  <c r="R318"/>
  <c r="R317"/>
  <c r="R293"/>
  <c r="R276"/>
  <c r="R214"/>
  <c r="Q195"/>
  <c r="P195"/>
  <c r="O195"/>
  <c r="N195"/>
  <c r="M195"/>
  <c r="L195"/>
  <c r="K195"/>
  <c r="J195"/>
  <c r="I195"/>
  <c r="H195"/>
  <c r="G195"/>
  <c r="F195"/>
  <c r="R196"/>
  <c r="R178"/>
  <c r="Q123"/>
  <c r="P123"/>
  <c r="O123"/>
  <c r="N123"/>
  <c r="M123"/>
  <c r="L123"/>
  <c r="K123"/>
  <c r="J123"/>
  <c r="I123"/>
  <c r="H123"/>
  <c r="G123"/>
  <c r="F123"/>
  <c r="E123"/>
  <c r="R127"/>
  <c r="R82"/>
  <c r="Q56"/>
  <c r="P56"/>
  <c r="O56"/>
  <c r="N56"/>
  <c r="M56"/>
  <c r="L56"/>
  <c r="K56"/>
  <c r="J56"/>
  <c r="I56"/>
  <c r="H56"/>
  <c r="G56"/>
  <c r="F56"/>
  <c r="R73"/>
  <c r="R72"/>
  <c r="R71"/>
  <c r="R70"/>
  <c r="R69"/>
  <c r="R68"/>
  <c r="R67"/>
  <c r="R66"/>
  <c r="R65"/>
  <c r="R64"/>
  <c r="R63"/>
  <c r="R62"/>
  <c r="R61"/>
  <c r="R60"/>
  <c r="R59"/>
  <c r="R58"/>
  <c r="R57"/>
  <c r="R76"/>
  <c r="R77"/>
  <c r="E56"/>
  <c r="H75" i="8" l="1"/>
  <c r="G74"/>
  <c r="N191" i="12"/>
  <c r="N139"/>
  <c r="H210"/>
  <c r="N109"/>
  <c r="N216"/>
  <c r="N113"/>
  <c r="N47"/>
  <c r="N124"/>
  <c r="N130"/>
  <c r="N79"/>
  <c r="H8"/>
  <c r="N115"/>
  <c r="N221"/>
  <c r="N220"/>
  <c r="N32"/>
  <c r="N165"/>
  <c r="N186"/>
  <c r="N176"/>
  <c r="N114"/>
  <c r="N80"/>
  <c r="K22"/>
  <c r="N22" s="1"/>
  <c r="N95"/>
  <c r="H219"/>
  <c r="N219" s="1"/>
  <c r="N104"/>
  <c r="N224"/>
  <c r="N9"/>
  <c r="N70"/>
  <c r="N120"/>
  <c r="N225"/>
  <c r="N10"/>
  <c r="N128"/>
  <c r="N23"/>
  <c r="N24"/>
  <c r="N90"/>
  <c r="N88"/>
  <c r="H111" i="8"/>
  <c r="H78"/>
  <c r="H29"/>
  <c r="E385" i="2"/>
  <c r="F385"/>
  <c r="R416"/>
  <c r="N206" i="12"/>
  <c r="N129"/>
  <c r="N89"/>
  <c r="N84"/>
  <c r="N65"/>
  <c r="N37"/>
  <c r="H74" i="8"/>
  <c r="K229" i="12"/>
  <c r="K210"/>
  <c r="N211"/>
  <c r="N201"/>
  <c r="K174"/>
  <c r="N174" s="1"/>
  <c r="N175"/>
  <c r="K159"/>
  <c r="N159" s="1"/>
  <c r="N160"/>
  <c r="K133"/>
  <c r="N133" s="1"/>
  <c r="N134"/>
  <c r="K118"/>
  <c r="N118" s="1"/>
  <c r="N119"/>
  <c r="K98"/>
  <c r="N98" s="1"/>
  <c r="N99"/>
  <c r="K93"/>
  <c r="N93" s="1"/>
  <c r="N94"/>
  <c r="K74"/>
  <c r="N74" s="1"/>
  <c r="N75"/>
  <c r="K51"/>
  <c r="N51" s="1"/>
  <c r="N42"/>
  <c r="H132" i="8"/>
  <c r="F131"/>
  <c r="H131" s="1"/>
  <c r="H7"/>
  <c r="H148"/>
  <c r="H147" s="1"/>
  <c r="G56"/>
  <c r="H57"/>
  <c r="M10" i="7"/>
  <c r="M27"/>
  <c r="M28"/>
  <c r="M9"/>
  <c r="R394" i="2"/>
  <c r="G385"/>
  <c r="K385"/>
  <c r="O385"/>
  <c r="R418"/>
  <c r="R436"/>
  <c r="R572"/>
  <c r="R568"/>
  <c r="R457"/>
  <c r="R50"/>
  <c r="R527"/>
  <c r="Q526"/>
  <c r="Q525" s="1"/>
  <c r="P526"/>
  <c r="P525" s="1"/>
  <c r="O526"/>
  <c r="O525" s="1"/>
  <c r="N526"/>
  <c r="N525" s="1"/>
  <c r="M526"/>
  <c r="L526"/>
  <c r="L525" s="1"/>
  <c r="K526"/>
  <c r="K525" s="1"/>
  <c r="J526"/>
  <c r="J525" s="1"/>
  <c r="I526"/>
  <c r="I525" s="1"/>
  <c r="H526"/>
  <c r="H525" s="1"/>
  <c r="G526"/>
  <c r="G525" s="1"/>
  <c r="F526"/>
  <c r="M525"/>
  <c r="E526"/>
  <c r="E525" s="1"/>
  <c r="R39"/>
  <c r="Q38"/>
  <c r="P38"/>
  <c r="O38"/>
  <c r="N38"/>
  <c r="M38"/>
  <c r="L38"/>
  <c r="K38"/>
  <c r="J38"/>
  <c r="I38"/>
  <c r="H38"/>
  <c r="G38"/>
  <c r="F38"/>
  <c r="E38"/>
  <c r="Q10"/>
  <c r="P10"/>
  <c r="O10"/>
  <c r="N10"/>
  <c r="M10"/>
  <c r="L10"/>
  <c r="K10"/>
  <c r="J10"/>
  <c r="I10"/>
  <c r="H10"/>
  <c r="G10"/>
  <c r="F10"/>
  <c r="E10"/>
  <c r="R29"/>
  <c r="H220" i="1"/>
  <c r="G220"/>
  <c r="G219" s="1"/>
  <c r="F220"/>
  <c r="F219" s="1"/>
  <c r="E220"/>
  <c r="E219" s="1"/>
  <c r="H219"/>
  <c r="H273"/>
  <c r="G273"/>
  <c r="F273"/>
  <c r="E273"/>
  <c r="I274"/>
  <c r="H251"/>
  <c r="G251"/>
  <c r="F251"/>
  <c r="E251"/>
  <c r="I252"/>
  <c r="H249"/>
  <c r="G249"/>
  <c r="F249"/>
  <c r="E249"/>
  <c r="I250"/>
  <c r="I228"/>
  <c r="H227"/>
  <c r="H224" s="1"/>
  <c r="H223" s="1"/>
  <c r="G227"/>
  <c r="G224" s="1"/>
  <c r="G223" s="1"/>
  <c r="F227"/>
  <c r="F224" s="1"/>
  <c r="E227"/>
  <c r="I214"/>
  <c r="I202"/>
  <c r="H201"/>
  <c r="H198" s="1"/>
  <c r="G201"/>
  <c r="G198" s="1"/>
  <c r="F201"/>
  <c r="E201"/>
  <c r="E198" s="1"/>
  <c r="H56" i="8" l="1"/>
  <c r="N210" i="12"/>
  <c r="N229"/>
  <c r="K228"/>
  <c r="N228" s="1"/>
  <c r="I273" i="1"/>
  <c r="R526" i="2"/>
  <c r="F525"/>
  <c r="R525" s="1"/>
  <c r="R38"/>
  <c r="I251" i="1"/>
  <c r="I249"/>
  <c r="I227"/>
  <c r="F223"/>
  <c r="E224"/>
  <c r="E223" s="1"/>
  <c r="I201"/>
  <c r="F198"/>
  <c r="I191"/>
  <c r="H190"/>
  <c r="G190"/>
  <c r="F190"/>
  <c r="E190"/>
  <c r="H188"/>
  <c r="G188"/>
  <c r="F188"/>
  <c r="E188"/>
  <c r="H146"/>
  <c r="G146"/>
  <c r="F146"/>
  <c r="E146"/>
  <c r="H103"/>
  <c r="G103"/>
  <c r="F103"/>
  <c r="H138"/>
  <c r="G138"/>
  <c r="F138"/>
  <c r="E138"/>
  <c r="I140"/>
  <c r="I139"/>
  <c r="I224" l="1"/>
  <c r="I223"/>
  <c r="I190"/>
  <c r="H118"/>
  <c r="G118"/>
  <c r="F118"/>
  <c r="E118"/>
  <c r="H112"/>
  <c r="G112"/>
  <c r="F112"/>
  <c r="E112"/>
  <c r="I109"/>
  <c r="E103"/>
  <c r="I49"/>
  <c r="H24"/>
  <c r="H23" s="1"/>
  <c r="G24"/>
  <c r="G23" s="1"/>
  <c r="F24"/>
  <c r="F23" s="1"/>
  <c r="E24"/>
  <c r="E23" s="1"/>
  <c r="I26"/>
  <c r="I13"/>
  <c r="I12"/>
  <c r="I10"/>
  <c r="D39" i="10"/>
  <c r="E61"/>
  <c r="E85"/>
  <c r="E83"/>
  <c r="K13" i="7"/>
  <c r="K12" s="1"/>
  <c r="K8" s="1"/>
  <c r="H44" i="9"/>
  <c r="H25"/>
  <c r="H15"/>
  <c r="H12"/>
  <c r="H237" i="12"/>
  <c r="I237"/>
  <c r="I25" i="1" l="1"/>
  <c r="I23"/>
  <c r="I24"/>
  <c r="M237" i="12"/>
  <c r="L237"/>
  <c r="J237"/>
  <c r="L42" i="7" l="1"/>
  <c r="L41" s="1"/>
  <c r="K42"/>
  <c r="K41" s="1"/>
  <c r="J42"/>
  <c r="J41" s="1"/>
  <c r="H42"/>
  <c r="H41" s="1"/>
  <c r="G42"/>
  <c r="G41" s="1"/>
  <c r="F42"/>
  <c r="F41" s="1"/>
  <c r="I43"/>
  <c r="I42" s="1"/>
  <c r="I41" s="1"/>
  <c r="E43"/>
  <c r="E42" s="1"/>
  <c r="L37"/>
  <c r="K37"/>
  <c r="K36" s="1"/>
  <c r="J37"/>
  <c r="H37"/>
  <c r="G37"/>
  <c r="G36" s="1"/>
  <c r="F37"/>
  <c r="I38"/>
  <c r="I37" s="1"/>
  <c r="E38"/>
  <c r="E37" s="1"/>
  <c r="K32"/>
  <c r="K31" s="1"/>
  <c r="G32"/>
  <c r="G31" s="1"/>
  <c r="I33"/>
  <c r="E33"/>
  <c r="I25"/>
  <c r="I24" s="1"/>
  <c r="K23"/>
  <c r="G23"/>
  <c r="E25"/>
  <c r="E24" s="1"/>
  <c r="I22"/>
  <c r="I21"/>
  <c r="E22"/>
  <c r="E21"/>
  <c r="K20"/>
  <c r="K19" s="1"/>
  <c r="G20"/>
  <c r="G19" s="1"/>
  <c r="I17"/>
  <c r="I15"/>
  <c r="I14"/>
  <c r="E17"/>
  <c r="E15"/>
  <c r="E14"/>
  <c r="G13"/>
  <c r="G12" s="1"/>
  <c r="G8" s="1"/>
  <c r="L13"/>
  <c r="J13"/>
  <c r="H13"/>
  <c r="F13"/>
  <c r="J24" i="5"/>
  <c r="R634" i="2"/>
  <c r="R633"/>
  <c r="R632"/>
  <c r="R631"/>
  <c r="Q506"/>
  <c r="P506"/>
  <c r="O506"/>
  <c r="N506"/>
  <c r="M506"/>
  <c r="L506"/>
  <c r="K506"/>
  <c r="J506"/>
  <c r="I506"/>
  <c r="H506"/>
  <c r="G506"/>
  <c r="F506"/>
  <c r="E506"/>
  <c r="R515"/>
  <c r="R513"/>
  <c r="R502"/>
  <c r="Q486"/>
  <c r="P486"/>
  <c r="O486"/>
  <c r="N486"/>
  <c r="M486"/>
  <c r="L486"/>
  <c r="K486"/>
  <c r="J486"/>
  <c r="I486"/>
  <c r="H486"/>
  <c r="G486"/>
  <c r="F486"/>
  <c r="E486"/>
  <c r="R497"/>
  <c r="R492"/>
  <c r="Q459"/>
  <c r="P459"/>
  <c r="O459"/>
  <c r="N459"/>
  <c r="M459"/>
  <c r="L459"/>
  <c r="K459"/>
  <c r="J459"/>
  <c r="I459"/>
  <c r="H459"/>
  <c r="G459"/>
  <c r="F459"/>
  <c r="E459"/>
  <c r="R480"/>
  <c r="R389"/>
  <c r="R387"/>
  <c r="J350"/>
  <c r="R315"/>
  <c r="R312"/>
  <c r="R310"/>
  <c r="R307"/>
  <c r="R306"/>
  <c r="R304"/>
  <c r="R302"/>
  <c r="R300"/>
  <c r="R296"/>
  <c r="R295"/>
  <c r="R294"/>
  <c r="R292"/>
  <c r="R291"/>
  <c r="Q290"/>
  <c r="P290"/>
  <c r="O290"/>
  <c r="N290"/>
  <c r="M290"/>
  <c r="L290"/>
  <c r="K290"/>
  <c r="J290"/>
  <c r="I290"/>
  <c r="H290"/>
  <c r="G290"/>
  <c r="F290"/>
  <c r="E290"/>
  <c r="R273"/>
  <c r="R167"/>
  <c r="R131"/>
  <c r="R51"/>
  <c r="R49"/>
  <c r="R48"/>
  <c r="R47"/>
  <c r="Q46"/>
  <c r="P46"/>
  <c r="O46"/>
  <c r="N46"/>
  <c r="M46"/>
  <c r="L46"/>
  <c r="K46"/>
  <c r="J46"/>
  <c r="I46"/>
  <c r="H46"/>
  <c r="G46"/>
  <c r="F46"/>
  <c r="E46"/>
  <c r="Q522"/>
  <c r="P522"/>
  <c r="O522"/>
  <c r="N522"/>
  <c r="M522"/>
  <c r="L522"/>
  <c r="K522"/>
  <c r="J522"/>
  <c r="J519" s="1"/>
  <c r="I522"/>
  <c r="H522"/>
  <c r="G522"/>
  <c r="F522"/>
  <c r="E522"/>
  <c r="R35"/>
  <c r="Q32"/>
  <c r="P32"/>
  <c r="O32"/>
  <c r="N32"/>
  <c r="M32"/>
  <c r="L32"/>
  <c r="K32"/>
  <c r="J32"/>
  <c r="I32"/>
  <c r="H32"/>
  <c r="G32"/>
  <c r="F32"/>
  <c r="E32"/>
  <c r="I217" i="1"/>
  <c r="H216"/>
  <c r="H210" s="1"/>
  <c r="G216"/>
  <c r="F216"/>
  <c r="F210" s="1"/>
  <c r="E216"/>
  <c r="H15"/>
  <c r="H9" s="1"/>
  <c r="G15"/>
  <c r="G9" s="1"/>
  <c r="F15"/>
  <c r="F9" s="1"/>
  <c r="E15"/>
  <c r="E9" s="1"/>
  <c r="I17"/>
  <c r="I16"/>
  <c r="I209"/>
  <c r="H208"/>
  <c r="G208"/>
  <c r="F208"/>
  <c r="E208"/>
  <c r="I200"/>
  <c r="I196"/>
  <c r="H271"/>
  <c r="G271"/>
  <c r="F271"/>
  <c r="E271"/>
  <c r="I272"/>
  <c r="H174"/>
  <c r="G174"/>
  <c r="F174"/>
  <c r="E174"/>
  <c r="H170"/>
  <c r="G170"/>
  <c r="F170"/>
  <c r="E170"/>
  <c r="H142"/>
  <c r="H141" s="1"/>
  <c r="G142"/>
  <c r="G141" s="1"/>
  <c r="F142"/>
  <c r="F141" s="1"/>
  <c r="E142"/>
  <c r="E141" s="1"/>
  <c r="I137"/>
  <c r="H136"/>
  <c r="G136"/>
  <c r="F136"/>
  <c r="E136"/>
  <c r="I134"/>
  <c r="I132"/>
  <c r="I107"/>
  <c r="I98"/>
  <c r="I85"/>
  <c r="H59"/>
  <c r="G59"/>
  <c r="F59"/>
  <c r="E59"/>
  <c r="K18" i="7" l="1"/>
  <c r="K45" s="1"/>
  <c r="G18"/>
  <c r="G45" s="1"/>
  <c r="G129" i="1"/>
  <c r="N8" i="12"/>
  <c r="K237"/>
  <c r="R629" i="2"/>
  <c r="H129" i="1"/>
  <c r="E129"/>
  <c r="F129"/>
  <c r="I136"/>
  <c r="I138"/>
  <c r="I271"/>
  <c r="I216"/>
  <c r="G6" i="8"/>
  <c r="G156" s="1"/>
  <c r="M43" i="7"/>
  <c r="M42"/>
  <c r="E41"/>
  <c r="M41" s="1"/>
  <c r="M14"/>
  <c r="M38"/>
  <c r="M37"/>
  <c r="M15"/>
  <c r="I13"/>
  <c r="E13"/>
  <c r="R290" i="2"/>
  <c r="R46"/>
  <c r="I198" i="1"/>
  <c r="I97"/>
  <c r="I15"/>
  <c r="N237" i="12" l="1"/>
  <c r="N240"/>
  <c r="E59" i="10"/>
  <c r="E87"/>
  <c r="E82"/>
  <c r="E81"/>
  <c r="E79"/>
  <c r="E78"/>
  <c r="E77"/>
  <c r="E75"/>
  <c r="E74"/>
  <c r="E72"/>
  <c r="E70"/>
  <c r="E69"/>
  <c r="E67"/>
  <c r="E65"/>
  <c r="E63"/>
  <c r="E62"/>
  <c r="E58"/>
  <c r="E57"/>
  <c r="E45"/>
  <c r="E41"/>
  <c r="E39"/>
  <c r="E37"/>
  <c r="E35"/>
  <c r="E33"/>
  <c r="E31"/>
  <c r="E29"/>
  <c r="E28"/>
  <c r="E26"/>
  <c r="E24"/>
  <c r="E22"/>
  <c r="E21"/>
  <c r="E19"/>
  <c r="E18"/>
  <c r="E17"/>
  <c r="E16"/>
  <c r="E15"/>
  <c r="E14"/>
  <c r="E13"/>
  <c r="E11"/>
  <c r="E9"/>
  <c r="D30"/>
  <c r="D49"/>
  <c r="D50" s="1"/>
  <c r="C49"/>
  <c r="C50" s="1"/>
  <c r="C30"/>
  <c r="G34" i="9"/>
  <c r="F34"/>
  <c r="H24"/>
  <c r="H23"/>
  <c r="H13"/>
  <c r="E49" i="10" l="1"/>
  <c r="E50"/>
  <c r="L20" i="7"/>
  <c r="J20"/>
  <c r="H20"/>
  <c r="F20"/>
  <c r="L39"/>
  <c r="L36" s="1"/>
  <c r="J39"/>
  <c r="J36" s="1"/>
  <c r="H39"/>
  <c r="H36" s="1"/>
  <c r="F39"/>
  <c r="F36" s="1"/>
  <c r="I40"/>
  <c r="E40"/>
  <c r="J21" i="5"/>
  <c r="E39" i="7" l="1"/>
  <c r="E36" s="1"/>
  <c r="I39"/>
  <c r="I36" s="1"/>
  <c r="I20"/>
  <c r="M40"/>
  <c r="M21"/>
  <c r="J17" i="5" l="1"/>
  <c r="R626" i="2"/>
  <c r="R621"/>
  <c r="R617"/>
  <c r="Q610"/>
  <c r="P610"/>
  <c r="O610"/>
  <c r="N610"/>
  <c r="M610"/>
  <c r="L610"/>
  <c r="K610"/>
  <c r="J610"/>
  <c r="I610"/>
  <c r="H610"/>
  <c r="G610"/>
  <c r="F610"/>
  <c r="E610"/>
  <c r="R611"/>
  <c r="Q596"/>
  <c r="Q595" s="1"/>
  <c r="P596"/>
  <c r="O596"/>
  <c r="O595" s="1"/>
  <c r="N596"/>
  <c r="N595" s="1"/>
  <c r="M596"/>
  <c r="M595" s="1"/>
  <c r="L596"/>
  <c r="K596"/>
  <c r="K595" s="1"/>
  <c r="J596"/>
  <c r="J595" s="1"/>
  <c r="I596"/>
  <c r="H596"/>
  <c r="G596"/>
  <c r="F596"/>
  <c r="E596"/>
  <c r="R597"/>
  <c r="R593"/>
  <c r="Q592"/>
  <c r="P592"/>
  <c r="O592"/>
  <c r="N592"/>
  <c r="M592"/>
  <c r="L592"/>
  <c r="K592"/>
  <c r="J592"/>
  <c r="I592"/>
  <c r="H592"/>
  <c r="G592"/>
  <c r="F592"/>
  <c r="E592"/>
  <c r="R591"/>
  <c r="Q590"/>
  <c r="P590"/>
  <c r="O590"/>
  <c r="N590"/>
  <c r="M590"/>
  <c r="L590"/>
  <c r="K590"/>
  <c r="J590"/>
  <c r="I590"/>
  <c r="H590"/>
  <c r="G590"/>
  <c r="F590"/>
  <c r="E590"/>
  <c r="Q483"/>
  <c r="P483"/>
  <c r="O483"/>
  <c r="N483"/>
  <c r="M483"/>
  <c r="L483"/>
  <c r="K483"/>
  <c r="J483"/>
  <c r="I483"/>
  <c r="H483"/>
  <c r="G483"/>
  <c r="F483"/>
  <c r="E483"/>
  <c r="R450"/>
  <c r="Q414"/>
  <c r="P414"/>
  <c r="O414"/>
  <c r="N414"/>
  <c r="M414"/>
  <c r="L414"/>
  <c r="K414"/>
  <c r="J414"/>
  <c r="I414"/>
  <c r="H414"/>
  <c r="G414"/>
  <c r="F414"/>
  <c r="E414"/>
  <c r="R415"/>
  <c r="Q404"/>
  <c r="P404"/>
  <c r="O404"/>
  <c r="N404"/>
  <c r="M404"/>
  <c r="L404"/>
  <c r="K404"/>
  <c r="J404"/>
  <c r="I404"/>
  <c r="H404"/>
  <c r="G404"/>
  <c r="F404"/>
  <c r="E404"/>
  <c r="R413"/>
  <c r="R412"/>
  <c r="R411"/>
  <c r="R405"/>
  <c r="R409"/>
  <c r="R408"/>
  <c r="R407"/>
  <c r="R406"/>
  <c r="R403"/>
  <c r="R402"/>
  <c r="L401"/>
  <c r="K401"/>
  <c r="J401"/>
  <c r="I401"/>
  <c r="H401"/>
  <c r="G401"/>
  <c r="F401"/>
  <c r="E401"/>
  <c r="R383"/>
  <c r="R382"/>
  <c r="Q381"/>
  <c r="P381"/>
  <c r="O381"/>
  <c r="N381"/>
  <c r="M381"/>
  <c r="L381"/>
  <c r="K381"/>
  <c r="J381"/>
  <c r="I381"/>
  <c r="H381"/>
  <c r="G381"/>
  <c r="F381"/>
  <c r="E381"/>
  <c r="R400"/>
  <c r="R399"/>
  <c r="L398"/>
  <c r="K398"/>
  <c r="J398"/>
  <c r="I398"/>
  <c r="H398"/>
  <c r="G398"/>
  <c r="F398"/>
  <c r="E398"/>
  <c r="Q343"/>
  <c r="P343"/>
  <c r="O343"/>
  <c r="N343"/>
  <c r="M343"/>
  <c r="L343"/>
  <c r="K343"/>
  <c r="J343"/>
  <c r="I343"/>
  <c r="H343"/>
  <c r="G343"/>
  <c r="F343"/>
  <c r="E343"/>
  <c r="R344"/>
  <c r="R303"/>
  <c r="R301"/>
  <c r="R299"/>
  <c r="Q161"/>
  <c r="P161"/>
  <c r="O161"/>
  <c r="N161"/>
  <c r="M161"/>
  <c r="L161"/>
  <c r="K161"/>
  <c r="J161"/>
  <c r="I161"/>
  <c r="H161"/>
  <c r="G161"/>
  <c r="F161"/>
  <c r="E161"/>
  <c r="R143"/>
  <c r="R129"/>
  <c r="Q128"/>
  <c r="P128"/>
  <c r="O128"/>
  <c r="N128"/>
  <c r="M128"/>
  <c r="L128"/>
  <c r="K128"/>
  <c r="J128"/>
  <c r="I128"/>
  <c r="H128"/>
  <c r="G128"/>
  <c r="F128"/>
  <c r="E128"/>
  <c r="R144"/>
  <c r="R142"/>
  <c r="R141"/>
  <c r="R140"/>
  <c r="R139"/>
  <c r="R138"/>
  <c r="R137"/>
  <c r="R136"/>
  <c r="R135"/>
  <c r="R134"/>
  <c r="R133"/>
  <c r="R132"/>
  <c r="R130"/>
  <c r="R119"/>
  <c r="R103"/>
  <c r="R27"/>
  <c r="R16"/>
  <c r="H269" i="1"/>
  <c r="G269"/>
  <c r="F269"/>
  <c r="E269"/>
  <c r="I270"/>
  <c r="I268"/>
  <c r="H267"/>
  <c r="G267"/>
  <c r="F267"/>
  <c r="E267"/>
  <c r="H184"/>
  <c r="G184"/>
  <c r="F184"/>
  <c r="E184"/>
  <c r="H179"/>
  <c r="H173" s="1"/>
  <c r="G179"/>
  <c r="G173" s="1"/>
  <c r="F179"/>
  <c r="F173" s="1"/>
  <c r="E179"/>
  <c r="E173" s="1"/>
  <c r="I183"/>
  <c r="I182"/>
  <c r="I181"/>
  <c r="I180"/>
  <c r="I161"/>
  <c r="I177"/>
  <c r="I176"/>
  <c r="I175"/>
  <c r="I111"/>
  <c r="I110"/>
  <c r="H55"/>
  <c r="G55"/>
  <c r="F55"/>
  <c r="E55"/>
  <c r="I54"/>
  <c r="I53"/>
  <c r="H52"/>
  <c r="G52"/>
  <c r="F52"/>
  <c r="E52"/>
  <c r="I18"/>
  <c r="H41" i="9"/>
  <c r="H19"/>
  <c r="H40"/>
  <c r="I595" i="2" l="1"/>
  <c r="F595"/>
  <c r="E595"/>
  <c r="G595"/>
  <c r="H589"/>
  <c r="L589"/>
  <c r="P589"/>
  <c r="E589"/>
  <c r="I589"/>
  <c r="M589"/>
  <c r="Q589"/>
  <c r="H595"/>
  <c r="L595"/>
  <c r="P595"/>
  <c r="G589"/>
  <c r="K589"/>
  <c r="O589"/>
  <c r="F589"/>
  <c r="J589"/>
  <c r="N589"/>
  <c r="M397"/>
  <c r="Q397"/>
  <c r="E397"/>
  <c r="I397"/>
  <c r="N397"/>
  <c r="H397"/>
  <c r="L397"/>
  <c r="G397"/>
  <c r="K397"/>
  <c r="F397"/>
  <c r="J397"/>
  <c r="O397"/>
  <c r="P397"/>
  <c r="R625"/>
  <c r="I267" i="1"/>
  <c r="R596" i="2"/>
  <c r="R592"/>
  <c r="R590"/>
  <c r="R414"/>
  <c r="R401"/>
  <c r="R404"/>
  <c r="R381"/>
  <c r="R398"/>
  <c r="R128"/>
  <c r="I269" i="1"/>
  <c r="I179"/>
  <c r="I174"/>
  <c r="I52"/>
  <c r="I9"/>
  <c r="H20" i="9"/>
  <c r="F10"/>
  <c r="I173" i="1" l="1"/>
  <c r="R595" i="2"/>
  <c r="R397"/>
  <c r="F6" i="9"/>
  <c r="E10"/>
  <c r="E69" s="1"/>
  <c r="E6"/>
  <c r="H37"/>
  <c r="H34"/>
  <c r="F69"/>
  <c r="M17" i="7" l="1"/>
  <c r="M12" s="1"/>
  <c r="L23"/>
  <c r="J23"/>
  <c r="I23"/>
  <c r="M25"/>
  <c r="L19"/>
  <c r="J19"/>
  <c r="I44" i="5"/>
  <c r="H44"/>
  <c r="G44"/>
  <c r="F44"/>
  <c r="Q500" i="2"/>
  <c r="P500"/>
  <c r="O500"/>
  <c r="N500"/>
  <c r="M500"/>
  <c r="L500"/>
  <c r="K500"/>
  <c r="J500"/>
  <c r="I500"/>
  <c r="H500"/>
  <c r="G500"/>
  <c r="F500"/>
  <c r="E500"/>
  <c r="R503"/>
  <c r="J356"/>
  <c r="R333"/>
  <c r="G271"/>
  <c r="R314"/>
  <c r="R311"/>
  <c r="R309"/>
  <c r="R279"/>
  <c r="R74"/>
  <c r="Q40"/>
  <c r="Q37" s="1"/>
  <c r="P40"/>
  <c r="P37" s="1"/>
  <c r="O40"/>
  <c r="O37" s="1"/>
  <c r="N40"/>
  <c r="N37" s="1"/>
  <c r="M40"/>
  <c r="M37" s="1"/>
  <c r="L40"/>
  <c r="L37" s="1"/>
  <c r="K40"/>
  <c r="K37" s="1"/>
  <c r="J40"/>
  <c r="J37" s="1"/>
  <c r="I40"/>
  <c r="I37" s="1"/>
  <c r="H40"/>
  <c r="H37" s="1"/>
  <c r="G40"/>
  <c r="G37" s="1"/>
  <c r="F40"/>
  <c r="F37" s="1"/>
  <c r="E40"/>
  <c r="E37" s="1"/>
  <c r="R44"/>
  <c r="R28"/>
  <c r="I131" i="1"/>
  <c r="H42"/>
  <c r="G42"/>
  <c r="F42"/>
  <c r="E42"/>
  <c r="Q530" i="2"/>
  <c r="P530"/>
  <c r="O530"/>
  <c r="O529" s="1"/>
  <c r="N530"/>
  <c r="N529" s="1"/>
  <c r="M530"/>
  <c r="M529" s="1"/>
  <c r="L530"/>
  <c r="L529" s="1"/>
  <c r="K530"/>
  <c r="K529" s="1"/>
  <c r="J530"/>
  <c r="J529" s="1"/>
  <c r="J533" s="1"/>
  <c r="I530"/>
  <c r="I529" s="1"/>
  <c r="H530"/>
  <c r="H529" s="1"/>
  <c r="G530"/>
  <c r="G529" s="1"/>
  <c r="F530"/>
  <c r="F529" s="1"/>
  <c r="Q529"/>
  <c r="P529"/>
  <c r="E530"/>
  <c r="E529" s="1"/>
  <c r="R531"/>
  <c r="M22" i="7"/>
  <c r="M33"/>
  <c r="L32"/>
  <c r="L31" s="1"/>
  <c r="J32"/>
  <c r="J31" s="1"/>
  <c r="I32"/>
  <c r="I31" s="1"/>
  <c r="J18" l="1"/>
  <c r="L18"/>
  <c r="E20"/>
  <c r="M39"/>
  <c r="M36"/>
  <c r="I19"/>
  <c r="I18" s="1"/>
  <c r="R530" i="2"/>
  <c r="R529"/>
  <c r="I129" i="1"/>
  <c r="J43" i="5" l="1"/>
  <c r="J42"/>
  <c r="J41"/>
  <c r="J40"/>
  <c r="J38"/>
  <c r="J35"/>
  <c r="J25"/>
  <c r="J23"/>
  <c r="J22"/>
  <c r="J20"/>
  <c r="J19"/>
  <c r="J39"/>
  <c r="J32"/>
  <c r="J31"/>
  <c r="J26"/>
  <c r="J18"/>
  <c r="J16"/>
  <c r="J15"/>
  <c r="J13"/>
  <c r="J7"/>
  <c r="F14" i="4"/>
  <c r="F8"/>
  <c r="F7"/>
  <c r="E6"/>
  <c r="R643" i="2"/>
  <c r="R609"/>
  <c r="R608"/>
  <c r="R607"/>
  <c r="R606"/>
  <c r="R605"/>
  <c r="R604"/>
  <c r="R603"/>
  <c r="R602"/>
  <c r="R601"/>
  <c r="R599"/>
  <c r="R598"/>
  <c r="H538"/>
  <c r="G538"/>
  <c r="F538"/>
  <c r="Q538"/>
  <c r="P538"/>
  <c r="O538"/>
  <c r="N538"/>
  <c r="M538"/>
  <c r="L538"/>
  <c r="K538"/>
  <c r="J538"/>
  <c r="I538"/>
  <c r="E538"/>
  <c r="R544"/>
  <c r="R543"/>
  <c r="R491"/>
  <c r="R388"/>
  <c r="R316"/>
  <c r="Q271"/>
  <c r="P271"/>
  <c r="O271"/>
  <c r="N271"/>
  <c r="M271"/>
  <c r="L271"/>
  <c r="K271"/>
  <c r="J271"/>
  <c r="I271"/>
  <c r="H271"/>
  <c r="F271"/>
  <c r="E271"/>
  <c r="R280"/>
  <c r="R274"/>
  <c r="R272"/>
  <c r="R84"/>
  <c r="R624"/>
  <c r="R622"/>
  <c r="R620"/>
  <c r="R619"/>
  <c r="R618"/>
  <c r="R616"/>
  <c r="R615"/>
  <c r="R614"/>
  <c r="R613"/>
  <c r="R612"/>
  <c r="R557"/>
  <c r="R556"/>
  <c r="R551"/>
  <c r="R550"/>
  <c r="R549"/>
  <c r="R548"/>
  <c r="R521"/>
  <c r="R512"/>
  <c r="R511"/>
  <c r="R509"/>
  <c r="R508"/>
  <c r="R507"/>
  <c r="R501"/>
  <c r="R499"/>
  <c r="R489"/>
  <c r="R488"/>
  <c r="R487"/>
  <c r="R485"/>
  <c r="R478"/>
  <c r="R477"/>
  <c r="R476"/>
  <c r="R475"/>
  <c r="R474"/>
  <c r="R473"/>
  <c r="R472"/>
  <c r="R471"/>
  <c r="R470"/>
  <c r="R469"/>
  <c r="R468"/>
  <c r="R467"/>
  <c r="R466"/>
  <c r="R465"/>
  <c r="R464"/>
  <c r="R463"/>
  <c r="R462"/>
  <c r="R461"/>
  <c r="R460"/>
  <c r="R456"/>
  <c r="R449"/>
  <c r="R448"/>
  <c r="R447"/>
  <c r="R446"/>
  <c r="R443"/>
  <c r="R442"/>
  <c r="R435"/>
  <c r="R434"/>
  <c r="R432"/>
  <c r="R430"/>
  <c r="R429"/>
  <c r="R428"/>
  <c r="R427"/>
  <c r="R426"/>
  <c r="R425"/>
  <c r="R424"/>
  <c r="R423"/>
  <c r="R390"/>
  <c r="R380"/>
  <c r="R379"/>
  <c r="R377"/>
  <c r="R375"/>
  <c r="R374"/>
  <c r="R373"/>
  <c r="R372"/>
  <c r="R371"/>
  <c r="R370"/>
  <c r="R369"/>
  <c r="R368"/>
  <c r="R367"/>
  <c r="R366"/>
  <c r="R365"/>
  <c r="R364"/>
  <c r="R363"/>
  <c r="R362"/>
  <c r="R361"/>
  <c r="R360"/>
  <c r="R358"/>
  <c r="R357"/>
  <c r="R355"/>
  <c r="R353"/>
  <c r="R352"/>
  <c r="R351"/>
  <c r="R349"/>
  <c r="R348"/>
  <c r="R346"/>
  <c r="R345"/>
  <c r="R340"/>
  <c r="R334"/>
  <c r="R332"/>
  <c r="R330"/>
  <c r="R329"/>
  <c r="R328"/>
  <c r="R327"/>
  <c r="R326"/>
  <c r="R324"/>
  <c r="R323"/>
  <c r="R313"/>
  <c r="R308"/>
  <c r="R305"/>
  <c r="R298"/>
  <c r="R289"/>
  <c r="R288"/>
  <c r="R287"/>
  <c r="R286"/>
  <c r="R285"/>
  <c r="R284"/>
  <c r="R283"/>
  <c r="R282"/>
  <c r="R278"/>
  <c r="R277"/>
  <c r="R275"/>
  <c r="R270"/>
  <c r="R269"/>
  <c r="R268"/>
  <c r="R267"/>
  <c r="R266"/>
  <c r="R265"/>
  <c r="R264"/>
  <c r="R263"/>
  <c r="R261"/>
  <c r="R260"/>
  <c r="R259"/>
  <c r="R257"/>
  <c r="R256"/>
  <c r="R254"/>
  <c r="R253"/>
  <c r="R252"/>
  <c r="R251"/>
  <c r="R250"/>
  <c r="R249"/>
  <c r="R248"/>
  <c r="R246"/>
  <c r="R245"/>
  <c r="R243"/>
  <c r="R242"/>
  <c r="R241"/>
  <c r="R240"/>
  <c r="R239"/>
  <c r="R238"/>
  <c r="R237"/>
  <c r="R236"/>
  <c r="R235"/>
  <c r="R233"/>
  <c r="R232"/>
  <c r="R231"/>
  <c r="R230"/>
  <c r="R229"/>
  <c r="R228"/>
  <c r="R227"/>
  <c r="R226"/>
  <c r="R225"/>
  <c r="R222"/>
  <c r="R221"/>
  <c r="R220"/>
  <c r="R219"/>
  <c r="R218"/>
  <c r="R217"/>
  <c r="R216"/>
  <c r="R215"/>
  <c r="R213"/>
  <c r="R212"/>
  <c r="R211"/>
  <c r="R210"/>
  <c r="R209"/>
  <c r="R208"/>
  <c r="R207"/>
  <c r="R206"/>
  <c r="R205"/>
  <c r="R204"/>
  <c r="R202"/>
  <c r="R198"/>
  <c r="R192"/>
  <c r="R188"/>
  <c r="R184"/>
  <c r="R183"/>
  <c r="R182"/>
  <c r="R181"/>
  <c r="R180"/>
  <c r="R179"/>
  <c r="R177"/>
  <c r="R176"/>
  <c r="R175"/>
  <c r="R174"/>
  <c r="R173"/>
  <c r="R172"/>
  <c r="R171"/>
  <c r="R170"/>
  <c r="R169"/>
  <c r="R162"/>
  <c r="R158"/>
  <c r="R157"/>
  <c r="R156"/>
  <c r="R155"/>
  <c r="R154"/>
  <c r="R153"/>
  <c r="R152"/>
  <c r="R151"/>
  <c r="R150"/>
  <c r="R149"/>
  <c r="R148"/>
  <c r="R147"/>
  <c r="R146"/>
  <c r="R126"/>
  <c r="R124"/>
  <c r="R122"/>
  <c r="R121"/>
  <c r="R120"/>
  <c r="R118"/>
  <c r="R117"/>
  <c r="R116"/>
  <c r="R115"/>
  <c r="R114"/>
  <c r="R113"/>
  <c r="R112"/>
  <c r="R111"/>
  <c r="R110"/>
  <c r="R109"/>
  <c r="R108"/>
  <c r="R107"/>
  <c r="R106"/>
  <c r="R104"/>
  <c r="R102"/>
  <c r="R101"/>
  <c r="R100"/>
  <c r="R96"/>
  <c r="R95"/>
  <c r="R93"/>
  <c r="R92"/>
  <c r="R91"/>
  <c r="R90"/>
  <c r="R86"/>
  <c r="R85"/>
  <c r="R83"/>
  <c r="R81"/>
  <c r="R55"/>
  <c r="R43"/>
  <c r="R42"/>
  <c r="R41"/>
  <c r="R34"/>
  <c r="R33"/>
  <c r="R31"/>
  <c r="R25"/>
  <c r="R24"/>
  <c r="R23"/>
  <c r="R22"/>
  <c r="R21"/>
  <c r="R20"/>
  <c r="R19"/>
  <c r="R18"/>
  <c r="R17"/>
  <c r="R15"/>
  <c r="R14"/>
  <c r="R13"/>
  <c r="R12"/>
  <c r="R11"/>
  <c r="E555"/>
  <c r="E554" s="1"/>
  <c r="E546"/>
  <c r="E639" s="1"/>
  <c r="E520"/>
  <c r="E519" s="1"/>
  <c r="E533" s="1"/>
  <c r="E505"/>
  <c r="E498"/>
  <c r="E433"/>
  <c r="E422"/>
  <c r="E421" s="1"/>
  <c r="E378"/>
  <c r="E376"/>
  <c r="E359"/>
  <c r="E356"/>
  <c r="E354"/>
  <c r="E350"/>
  <c r="E347"/>
  <c r="E325"/>
  <c r="E322"/>
  <c r="E281"/>
  <c r="E262"/>
  <c r="E258"/>
  <c r="E255"/>
  <c r="E247"/>
  <c r="E244"/>
  <c r="E234"/>
  <c r="E224"/>
  <c r="E201"/>
  <c r="E197"/>
  <c r="E194" s="1"/>
  <c r="E191"/>
  <c r="E190" s="1"/>
  <c r="E187"/>
  <c r="E160"/>
  <c r="E145"/>
  <c r="E105"/>
  <c r="E99"/>
  <c r="E94"/>
  <c r="E89"/>
  <c r="E80"/>
  <c r="E79" s="1"/>
  <c r="E54"/>
  <c r="E30"/>
  <c r="H265" i="1"/>
  <c r="H264" s="1"/>
  <c r="G265"/>
  <c r="G264" s="1"/>
  <c r="F265"/>
  <c r="F264" s="1"/>
  <c r="E265"/>
  <c r="E264" s="1"/>
  <c r="I266"/>
  <c r="H259"/>
  <c r="G259"/>
  <c r="F259"/>
  <c r="E259"/>
  <c r="I260"/>
  <c r="I238"/>
  <c r="H237"/>
  <c r="H236" s="1"/>
  <c r="G237"/>
  <c r="G236" s="1"/>
  <c r="F237"/>
  <c r="E237"/>
  <c r="E236" s="1"/>
  <c r="H169"/>
  <c r="G169"/>
  <c r="F169"/>
  <c r="E169"/>
  <c r="I171"/>
  <c r="H127"/>
  <c r="G127"/>
  <c r="F127"/>
  <c r="E127"/>
  <c r="I128"/>
  <c r="I123"/>
  <c r="I116"/>
  <c r="I282"/>
  <c r="I281"/>
  <c r="I242"/>
  <c r="I212"/>
  <c r="I197"/>
  <c r="I195"/>
  <c r="I167"/>
  <c r="I165"/>
  <c r="I162"/>
  <c r="I160"/>
  <c r="I158"/>
  <c r="I157"/>
  <c r="I155"/>
  <c r="I154"/>
  <c r="I152"/>
  <c r="I151"/>
  <c r="I126"/>
  <c r="I121"/>
  <c r="I120"/>
  <c r="I119"/>
  <c r="I114"/>
  <c r="I113"/>
  <c r="I106"/>
  <c r="I96"/>
  <c r="H48"/>
  <c r="G48"/>
  <c r="F48"/>
  <c r="E48"/>
  <c r="H46"/>
  <c r="G46"/>
  <c r="F46"/>
  <c r="E46"/>
  <c r="I43"/>
  <c r="F31"/>
  <c r="I21"/>
  <c r="H19"/>
  <c r="G19"/>
  <c r="F19"/>
  <c r="F280"/>
  <c r="F261"/>
  <c r="F245"/>
  <c r="F241"/>
  <c r="F240" s="1"/>
  <c r="F194"/>
  <c r="F166"/>
  <c r="F163"/>
  <c r="F159"/>
  <c r="F156"/>
  <c r="F153"/>
  <c r="F150"/>
  <c r="F125"/>
  <c r="F95"/>
  <c r="F81"/>
  <c r="F71"/>
  <c r="I33"/>
  <c r="Q520" i="2"/>
  <c r="Q519" s="1"/>
  <c r="Q533" s="1"/>
  <c r="P520"/>
  <c r="P519" s="1"/>
  <c r="P533" s="1"/>
  <c r="O520"/>
  <c r="O519" s="1"/>
  <c r="O533" s="1"/>
  <c r="N520"/>
  <c r="N519" s="1"/>
  <c r="N533" s="1"/>
  <c r="M520"/>
  <c r="M519" s="1"/>
  <c r="M533" s="1"/>
  <c r="L520"/>
  <c r="L519" s="1"/>
  <c r="L533" s="1"/>
  <c r="K520"/>
  <c r="K519" s="1"/>
  <c r="K533" s="1"/>
  <c r="I520"/>
  <c r="I519" s="1"/>
  <c r="I533" s="1"/>
  <c r="H520"/>
  <c r="H519" s="1"/>
  <c r="H533" s="1"/>
  <c r="G520"/>
  <c r="G519" s="1"/>
  <c r="G533" s="1"/>
  <c r="F520"/>
  <c r="F519" s="1"/>
  <c r="F533" s="1"/>
  <c r="E337" l="1"/>
  <c r="F102" i="1"/>
  <c r="E200" i="2"/>
  <c r="F258" i="1"/>
  <c r="I264"/>
  <c r="E98" i="2"/>
  <c r="F145" i="1"/>
  <c r="H45"/>
  <c r="G45"/>
  <c r="F45"/>
  <c r="E45"/>
  <c r="H45" i="5"/>
  <c r="R523" i="2"/>
  <c r="R520"/>
  <c r="R538"/>
  <c r="R539"/>
  <c r="I259" i="1"/>
  <c r="I237"/>
  <c r="I265"/>
  <c r="F236"/>
  <c r="I236" s="1"/>
  <c r="E9" i="2"/>
  <c r="R26"/>
  <c r="R32"/>
  <c r="E88"/>
  <c r="R522"/>
  <c r="E164"/>
  <c r="E321"/>
  <c r="E53"/>
  <c r="E482"/>
  <c r="I127" i="1"/>
  <c r="I48"/>
  <c r="I169"/>
  <c r="I170"/>
  <c r="H8"/>
  <c r="G8"/>
  <c r="F8"/>
  <c r="F41"/>
  <c r="R123" i="2"/>
  <c r="R500"/>
  <c r="E280" i="1"/>
  <c r="I280" s="1"/>
  <c r="F32" i="7"/>
  <c r="F31" s="1"/>
  <c r="H32"/>
  <c r="H31" s="1"/>
  <c r="H23"/>
  <c r="F23"/>
  <c r="H19"/>
  <c r="F19"/>
  <c r="F13" i="4"/>
  <c r="D6"/>
  <c r="F6" s="1"/>
  <c r="P187" i="2"/>
  <c r="Q187"/>
  <c r="O30"/>
  <c r="P30"/>
  <c r="Q30"/>
  <c r="P54"/>
  <c r="Q54"/>
  <c r="P80"/>
  <c r="P79" s="1"/>
  <c r="Q80"/>
  <c r="Q79" s="1"/>
  <c r="O89"/>
  <c r="P89"/>
  <c r="Q89"/>
  <c r="O94"/>
  <c r="P94"/>
  <c r="Q94"/>
  <c r="O99"/>
  <c r="P99"/>
  <c r="Q99"/>
  <c r="O105"/>
  <c r="P105"/>
  <c r="Q105"/>
  <c r="O145"/>
  <c r="P145"/>
  <c r="Q145"/>
  <c r="P160"/>
  <c r="Q160"/>
  <c r="P191"/>
  <c r="P190" s="1"/>
  <c r="Q191"/>
  <c r="Q190" s="1"/>
  <c r="P197"/>
  <c r="P194" s="1"/>
  <c r="Q197"/>
  <c r="Q194" s="1"/>
  <c r="P201"/>
  <c r="Q201"/>
  <c r="O224"/>
  <c r="P224"/>
  <c r="Q224"/>
  <c r="O234"/>
  <c r="P234"/>
  <c r="Q234"/>
  <c r="O244"/>
  <c r="P244"/>
  <c r="Q244"/>
  <c r="O247"/>
  <c r="P247"/>
  <c r="Q247"/>
  <c r="O255"/>
  <c r="P255"/>
  <c r="Q255"/>
  <c r="O258"/>
  <c r="P258"/>
  <c r="Q258"/>
  <c r="O281"/>
  <c r="P281"/>
  <c r="Q281"/>
  <c r="O322"/>
  <c r="P322"/>
  <c r="Q322"/>
  <c r="O325"/>
  <c r="P325"/>
  <c r="Q325"/>
  <c r="O347"/>
  <c r="P347"/>
  <c r="Q347"/>
  <c r="P350"/>
  <c r="Q350"/>
  <c r="P354"/>
  <c r="Q354"/>
  <c r="P356"/>
  <c r="Q356"/>
  <c r="P359"/>
  <c r="Q359"/>
  <c r="P376"/>
  <c r="Q376"/>
  <c r="P378"/>
  <c r="Q378"/>
  <c r="O422"/>
  <c r="P422"/>
  <c r="Q422"/>
  <c r="O433"/>
  <c r="P433"/>
  <c r="Q433"/>
  <c r="Q498"/>
  <c r="P498"/>
  <c r="Q505"/>
  <c r="P505"/>
  <c r="O546"/>
  <c r="P546"/>
  <c r="Q546"/>
  <c r="O555"/>
  <c r="O554" s="1"/>
  <c r="P555"/>
  <c r="P554" s="1"/>
  <c r="P639" s="1"/>
  <c r="Q555"/>
  <c r="Q554" s="1"/>
  <c r="O378"/>
  <c r="O359"/>
  <c r="I347"/>
  <c r="M94"/>
  <c r="M105"/>
  <c r="M145"/>
  <c r="M187"/>
  <c r="M224"/>
  <c r="M244"/>
  <c r="M247"/>
  <c r="M255"/>
  <c r="M258"/>
  <c r="M281"/>
  <c r="M322"/>
  <c r="M325"/>
  <c r="M347"/>
  <c r="M350"/>
  <c r="M359"/>
  <c r="M376"/>
  <c r="M378"/>
  <c r="M422"/>
  <c r="M433"/>
  <c r="M505"/>
  <c r="I30"/>
  <c r="J30"/>
  <c r="K30"/>
  <c r="L30"/>
  <c r="M30"/>
  <c r="N30"/>
  <c r="I54"/>
  <c r="J54"/>
  <c r="K54"/>
  <c r="L54"/>
  <c r="M54"/>
  <c r="N54"/>
  <c r="I80"/>
  <c r="I79" s="1"/>
  <c r="J80"/>
  <c r="J79" s="1"/>
  <c r="K80"/>
  <c r="K79" s="1"/>
  <c r="L80"/>
  <c r="L79" s="1"/>
  <c r="M80"/>
  <c r="M79" s="1"/>
  <c r="N80"/>
  <c r="N79" s="1"/>
  <c r="I89"/>
  <c r="J89"/>
  <c r="K89"/>
  <c r="K88" s="1"/>
  <c r="L89"/>
  <c r="M89"/>
  <c r="N89"/>
  <c r="I94"/>
  <c r="J94"/>
  <c r="L94"/>
  <c r="N94"/>
  <c r="I99"/>
  <c r="J99"/>
  <c r="K99"/>
  <c r="L99"/>
  <c r="M99"/>
  <c r="N99"/>
  <c r="I105"/>
  <c r="J105"/>
  <c r="K105"/>
  <c r="L105"/>
  <c r="N105"/>
  <c r="I145"/>
  <c r="J145"/>
  <c r="K145"/>
  <c r="L145"/>
  <c r="N145"/>
  <c r="I160"/>
  <c r="J160"/>
  <c r="K160"/>
  <c r="L160"/>
  <c r="M160"/>
  <c r="N160"/>
  <c r="I187"/>
  <c r="J187"/>
  <c r="K187"/>
  <c r="L187"/>
  <c r="N187"/>
  <c r="I191"/>
  <c r="I190" s="1"/>
  <c r="J191"/>
  <c r="J190" s="1"/>
  <c r="K191"/>
  <c r="K190" s="1"/>
  <c r="L191"/>
  <c r="L190" s="1"/>
  <c r="M191"/>
  <c r="M190" s="1"/>
  <c r="N191"/>
  <c r="N190" s="1"/>
  <c r="I197"/>
  <c r="I194" s="1"/>
  <c r="J197"/>
  <c r="J194" s="1"/>
  <c r="K197"/>
  <c r="K194" s="1"/>
  <c r="L197"/>
  <c r="L194" s="1"/>
  <c r="M197"/>
  <c r="M194" s="1"/>
  <c r="N197"/>
  <c r="N194" s="1"/>
  <c r="I201"/>
  <c r="J201"/>
  <c r="K201"/>
  <c r="L201"/>
  <c r="M201"/>
  <c r="N201"/>
  <c r="I224"/>
  <c r="J224"/>
  <c r="K224"/>
  <c r="L224"/>
  <c r="N224"/>
  <c r="I234"/>
  <c r="J234"/>
  <c r="K234"/>
  <c r="L234"/>
  <c r="M234"/>
  <c r="N234"/>
  <c r="I244"/>
  <c r="J244"/>
  <c r="K244"/>
  <c r="L244"/>
  <c r="N244"/>
  <c r="I247"/>
  <c r="J247"/>
  <c r="K247"/>
  <c r="L247"/>
  <c r="N247"/>
  <c r="I255"/>
  <c r="J255"/>
  <c r="K255"/>
  <c r="L255"/>
  <c r="N255"/>
  <c r="I258"/>
  <c r="J258"/>
  <c r="K258"/>
  <c r="L258"/>
  <c r="N258"/>
  <c r="I262"/>
  <c r="J262"/>
  <c r="K262"/>
  <c r="L262"/>
  <c r="I281"/>
  <c r="J281"/>
  <c r="K281"/>
  <c r="L281"/>
  <c r="N281"/>
  <c r="I322"/>
  <c r="J322"/>
  <c r="K322"/>
  <c r="L322"/>
  <c r="N322"/>
  <c r="I325"/>
  <c r="J325"/>
  <c r="K325"/>
  <c r="L325"/>
  <c r="N325"/>
  <c r="J347"/>
  <c r="K347"/>
  <c r="L347"/>
  <c r="N347"/>
  <c r="I350"/>
  <c r="K350"/>
  <c r="L350"/>
  <c r="N350"/>
  <c r="I354"/>
  <c r="J354"/>
  <c r="K354"/>
  <c r="L354"/>
  <c r="I356"/>
  <c r="K356"/>
  <c r="L356"/>
  <c r="I359"/>
  <c r="J359"/>
  <c r="K359"/>
  <c r="L359"/>
  <c r="N359"/>
  <c r="I376"/>
  <c r="J376"/>
  <c r="K376"/>
  <c r="L376"/>
  <c r="N376"/>
  <c r="I378"/>
  <c r="J378"/>
  <c r="K378"/>
  <c r="L378"/>
  <c r="N378"/>
  <c r="I422"/>
  <c r="J422"/>
  <c r="K422"/>
  <c r="L422"/>
  <c r="N422"/>
  <c r="I433"/>
  <c r="J433"/>
  <c r="K433"/>
  <c r="L433"/>
  <c r="N433"/>
  <c r="I498"/>
  <c r="J498"/>
  <c r="K498"/>
  <c r="L498"/>
  <c r="I505"/>
  <c r="J505"/>
  <c r="K505"/>
  <c r="L505"/>
  <c r="N505"/>
  <c r="I546"/>
  <c r="J546"/>
  <c r="K546"/>
  <c r="L546"/>
  <c r="M546"/>
  <c r="N546"/>
  <c r="I555"/>
  <c r="I554" s="1"/>
  <c r="I639" s="1"/>
  <c r="J555"/>
  <c r="J554" s="1"/>
  <c r="J639" s="1"/>
  <c r="K555"/>
  <c r="K554" s="1"/>
  <c r="K639" s="1"/>
  <c r="L555"/>
  <c r="L554" s="1"/>
  <c r="M555"/>
  <c r="M554" s="1"/>
  <c r="M639" s="1"/>
  <c r="N555"/>
  <c r="N554" s="1"/>
  <c r="N639" s="1"/>
  <c r="O54"/>
  <c r="O80"/>
  <c r="O79" s="1"/>
  <c r="O160"/>
  <c r="O187"/>
  <c r="O191"/>
  <c r="O190" s="1"/>
  <c r="O197"/>
  <c r="O194" s="1"/>
  <c r="O201"/>
  <c r="O350"/>
  <c r="O354"/>
  <c r="O356"/>
  <c r="O376"/>
  <c r="O498"/>
  <c r="O505"/>
  <c r="H30"/>
  <c r="H54"/>
  <c r="H80"/>
  <c r="H79" s="1"/>
  <c r="H89"/>
  <c r="H94"/>
  <c r="H99"/>
  <c r="H105"/>
  <c r="H145"/>
  <c r="H160"/>
  <c r="H187"/>
  <c r="H191"/>
  <c r="H190" s="1"/>
  <c r="H197"/>
  <c r="H194" s="1"/>
  <c r="H201"/>
  <c r="H224"/>
  <c r="H234"/>
  <c r="H244"/>
  <c r="H247"/>
  <c r="H255"/>
  <c r="H258"/>
  <c r="H262"/>
  <c r="H281"/>
  <c r="H322"/>
  <c r="H325"/>
  <c r="H347"/>
  <c r="H350"/>
  <c r="H354"/>
  <c r="H356"/>
  <c r="H359"/>
  <c r="H376"/>
  <c r="H378"/>
  <c r="H422"/>
  <c r="H433"/>
  <c r="H498"/>
  <c r="H505"/>
  <c r="H546"/>
  <c r="H555"/>
  <c r="H554" s="1"/>
  <c r="G359"/>
  <c r="F359"/>
  <c r="R359" s="1"/>
  <c r="G378"/>
  <c r="F378"/>
  <c r="R378" s="1"/>
  <c r="R610"/>
  <c r="G555"/>
  <c r="G554" s="1"/>
  <c r="F555"/>
  <c r="F554" s="1"/>
  <c r="G546"/>
  <c r="G505"/>
  <c r="G498"/>
  <c r="F498"/>
  <c r="R498" s="1"/>
  <c r="R483"/>
  <c r="R454"/>
  <c r="R441"/>
  <c r="G433"/>
  <c r="F433"/>
  <c r="R433" s="1"/>
  <c r="G422"/>
  <c r="F422"/>
  <c r="G376"/>
  <c r="F376"/>
  <c r="R376" s="1"/>
  <c r="G356"/>
  <c r="F356"/>
  <c r="R356" s="1"/>
  <c r="G354"/>
  <c r="F354"/>
  <c r="R354" s="1"/>
  <c r="G350"/>
  <c r="F350"/>
  <c r="R350" s="1"/>
  <c r="G347"/>
  <c r="F347"/>
  <c r="R343"/>
  <c r="R331"/>
  <c r="G325"/>
  <c r="F325"/>
  <c r="R325" s="1"/>
  <c r="G322"/>
  <c r="F322"/>
  <c r="R322" s="1"/>
  <c r="R297"/>
  <c r="G281"/>
  <c r="F281"/>
  <c r="R281" s="1"/>
  <c r="R271"/>
  <c r="G262"/>
  <c r="F262"/>
  <c r="R262" s="1"/>
  <c r="G258"/>
  <c r="F258"/>
  <c r="G255"/>
  <c r="F255"/>
  <c r="R255" s="1"/>
  <c r="G247"/>
  <c r="F247"/>
  <c r="R247" s="1"/>
  <c r="G244"/>
  <c r="F244"/>
  <c r="R244" s="1"/>
  <c r="G234"/>
  <c r="F234"/>
  <c r="R234" s="1"/>
  <c r="G224"/>
  <c r="F224"/>
  <c r="R224" s="1"/>
  <c r="G201"/>
  <c r="G197"/>
  <c r="G194" s="1"/>
  <c r="F197"/>
  <c r="F194" s="1"/>
  <c r="G191"/>
  <c r="G190" s="1"/>
  <c r="F191"/>
  <c r="G187"/>
  <c r="F187"/>
  <c r="R187" s="1"/>
  <c r="R168"/>
  <c r="R165"/>
  <c r="G160"/>
  <c r="G145"/>
  <c r="F145"/>
  <c r="R145" s="1"/>
  <c r="G105"/>
  <c r="F105"/>
  <c r="R105" s="1"/>
  <c r="G99"/>
  <c r="F99"/>
  <c r="G94"/>
  <c r="F94"/>
  <c r="R94" s="1"/>
  <c r="G89"/>
  <c r="F89"/>
  <c r="R89" s="1"/>
  <c r="G80"/>
  <c r="G79" s="1"/>
  <c r="F80"/>
  <c r="G54"/>
  <c r="F54"/>
  <c r="R54" s="1"/>
  <c r="R45"/>
  <c r="G30"/>
  <c r="F30"/>
  <c r="R30" s="1"/>
  <c r="H261" i="1"/>
  <c r="H258" s="1"/>
  <c r="G261"/>
  <c r="G258" s="1"/>
  <c r="H245"/>
  <c r="G245"/>
  <c r="H241"/>
  <c r="H240" s="1"/>
  <c r="G241"/>
  <c r="G240" s="1"/>
  <c r="E241"/>
  <c r="E240" s="1"/>
  <c r="I215"/>
  <c r="I208"/>
  <c r="H194"/>
  <c r="G194"/>
  <c r="E166"/>
  <c r="H166"/>
  <c r="G166"/>
  <c r="I164"/>
  <c r="H163"/>
  <c r="G163"/>
  <c r="H159"/>
  <c r="G159"/>
  <c r="H156"/>
  <c r="G156"/>
  <c r="H153"/>
  <c r="G153"/>
  <c r="H150"/>
  <c r="G150"/>
  <c r="E125"/>
  <c r="E102" s="1"/>
  <c r="H125"/>
  <c r="H102" s="1"/>
  <c r="G125"/>
  <c r="G102" s="1"/>
  <c r="E95"/>
  <c r="H95"/>
  <c r="G95"/>
  <c r="E91"/>
  <c r="H91"/>
  <c r="G91"/>
  <c r="H86"/>
  <c r="G86"/>
  <c r="I84"/>
  <c r="I83"/>
  <c r="H81"/>
  <c r="G81"/>
  <c r="I80"/>
  <c r="I79"/>
  <c r="I78"/>
  <c r="I77"/>
  <c r="I76"/>
  <c r="I75"/>
  <c r="I74"/>
  <c r="I73"/>
  <c r="I72"/>
  <c r="H71"/>
  <c r="G71"/>
  <c r="I69"/>
  <c r="I68"/>
  <c r="I67"/>
  <c r="I66"/>
  <c r="I65"/>
  <c r="I64"/>
  <c r="I63"/>
  <c r="H41"/>
  <c r="G41"/>
  <c r="E41"/>
  <c r="I37"/>
  <c r="I36"/>
  <c r="I34"/>
  <c r="H31"/>
  <c r="G31"/>
  <c r="H18" i="7" l="1"/>
  <c r="F18"/>
  <c r="L639" i="2"/>
  <c r="G639"/>
  <c r="O639"/>
  <c r="H639"/>
  <c r="Q639"/>
  <c r="E517"/>
  <c r="E535" s="1"/>
  <c r="R347"/>
  <c r="F337"/>
  <c r="R337" s="1"/>
  <c r="N337"/>
  <c r="O337"/>
  <c r="J337"/>
  <c r="I337"/>
  <c r="P337"/>
  <c r="G337"/>
  <c r="H337"/>
  <c r="K337"/>
  <c r="M337"/>
  <c r="Q337"/>
  <c r="L337"/>
  <c r="G90" i="1"/>
  <c r="H90"/>
  <c r="E90"/>
  <c r="G421" i="2"/>
  <c r="J421"/>
  <c r="H421"/>
  <c r="N421"/>
  <c r="I421"/>
  <c r="M421"/>
  <c r="O421"/>
  <c r="L421"/>
  <c r="R422"/>
  <c r="F421"/>
  <c r="P421"/>
  <c r="K421"/>
  <c r="Q421"/>
  <c r="O200"/>
  <c r="H200"/>
  <c r="M200"/>
  <c r="I200"/>
  <c r="G200"/>
  <c r="N200"/>
  <c r="J200"/>
  <c r="K200"/>
  <c r="P200"/>
  <c r="L200"/>
  <c r="Q200"/>
  <c r="I125" i="1"/>
  <c r="R338" i="2"/>
  <c r="R258"/>
  <c r="O98"/>
  <c r="G98"/>
  <c r="M98"/>
  <c r="R99"/>
  <c r="F98"/>
  <c r="R98" s="1"/>
  <c r="N98"/>
  <c r="J98"/>
  <c r="K98"/>
  <c r="L98"/>
  <c r="P98"/>
  <c r="H98"/>
  <c r="I98"/>
  <c r="Q98"/>
  <c r="H145" i="1"/>
  <c r="H230" s="1"/>
  <c r="G145"/>
  <c r="I45"/>
  <c r="I95"/>
  <c r="E23" i="7"/>
  <c r="M23" s="1"/>
  <c r="M24"/>
  <c r="E19"/>
  <c r="M20"/>
  <c r="F45" i="5"/>
  <c r="J45" s="1"/>
  <c r="J482" i="2"/>
  <c r="I166" i="1"/>
  <c r="R479" i="2"/>
  <c r="F190"/>
  <c r="R190" s="1"/>
  <c r="R191"/>
  <c r="R56"/>
  <c r="R75"/>
  <c r="R197"/>
  <c r="R385"/>
  <c r="R386"/>
  <c r="R444"/>
  <c r="R451"/>
  <c r="F160"/>
  <c r="R160" s="1"/>
  <c r="R161"/>
  <c r="R514"/>
  <c r="R555"/>
  <c r="F201"/>
  <c r="R223"/>
  <c r="R486"/>
  <c r="R495"/>
  <c r="F79"/>
  <c r="R79" s="1"/>
  <c r="R80"/>
  <c r="F546"/>
  <c r="F639" s="1"/>
  <c r="R547"/>
  <c r="I240" i="1"/>
  <c r="E261"/>
  <c r="E258" s="1"/>
  <c r="I262"/>
  <c r="I42"/>
  <c r="I241"/>
  <c r="E245"/>
  <c r="I246"/>
  <c r="I41"/>
  <c r="I118"/>
  <c r="I112"/>
  <c r="I103"/>
  <c r="E19"/>
  <c r="I60"/>
  <c r="E81"/>
  <c r="I81" s="1"/>
  <c r="I82"/>
  <c r="E194"/>
  <c r="M88" i="2"/>
  <c r="H88"/>
  <c r="O9"/>
  <c r="M482"/>
  <c r="P88"/>
  <c r="Q9"/>
  <c r="H58" i="1"/>
  <c r="E71"/>
  <c r="I71" s="1"/>
  <c r="I62"/>
  <c r="E153"/>
  <c r="E159"/>
  <c r="I159" s="1"/>
  <c r="E150"/>
  <c r="E163"/>
  <c r="I163" s="1"/>
  <c r="G58"/>
  <c r="E86"/>
  <c r="E156"/>
  <c r="I156" s="1"/>
  <c r="E32" i="7"/>
  <c r="E31" s="1"/>
  <c r="P321" i="2"/>
  <c r="Q164"/>
  <c r="Q482"/>
  <c r="Q321"/>
  <c r="O321"/>
  <c r="P164"/>
  <c r="Q88"/>
  <c r="O88"/>
  <c r="P9"/>
  <c r="P53"/>
  <c r="Q53"/>
  <c r="O164"/>
  <c r="P482"/>
  <c r="O482"/>
  <c r="H9"/>
  <c r="K321"/>
  <c r="I321"/>
  <c r="I164"/>
  <c r="I88"/>
  <c r="I9"/>
  <c r="M321"/>
  <c r="H321"/>
  <c r="H164"/>
  <c r="H53"/>
  <c r="L321"/>
  <c r="J321"/>
  <c r="L164"/>
  <c r="J164"/>
  <c r="L88"/>
  <c r="J88"/>
  <c r="L9"/>
  <c r="J9"/>
  <c r="K164"/>
  <c r="K9"/>
  <c r="M9"/>
  <c r="M164"/>
  <c r="N321"/>
  <c r="N164"/>
  <c r="N88"/>
  <c r="N9"/>
  <c r="K482"/>
  <c r="I482"/>
  <c r="M53"/>
  <c r="K53"/>
  <c r="I53"/>
  <c r="N482"/>
  <c r="L482"/>
  <c r="N53"/>
  <c r="L53"/>
  <c r="J53"/>
  <c r="O53"/>
  <c r="H482"/>
  <c r="G482"/>
  <c r="G164"/>
  <c r="F164"/>
  <c r="R164" s="1"/>
  <c r="F53"/>
  <c r="R53" s="1"/>
  <c r="G9"/>
  <c r="F88"/>
  <c r="R88" s="1"/>
  <c r="G321"/>
  <c r="F321"/>
  <c r="R321" s="1"/>
  <c r="G88"/>
  <c r="G53"/>
  <c r="E18" i="7" l="1"/>
  <c r="G230" i="1"/>
  <c r="R639" i="2"/>
  <c r="R201"/>
  <c r="F200"/>
  <c r="R200" s="1"/>
  <c r="R554"/>
  <c r="I194" i="1"/>
  <c r="K517" i="2"/>
  <c r="H517"/>
  <c r="L517"/>
  <c r="Q517"/>
  <c r="P517"/>
  <c r="N517"/>
  <c r="I517"/>
  <c r="M517"/>
  <c r="G517"/>
  <c r="J517"/>
  <c r="E641"/>
  <c r="I261" i="1"/>
  <c r="I153"/>
  <c r="E145"/>
  <c r="M19" i="7"/>
  <c r="M32"/>
  <c r="M31" s="1"/>
  <c r="R533" i="2"/>
  <c r="R519"/>
  <c r="I150" i="1"/>
  <c r="R546" i="2"/>
  <c r="F482"/>
  <c r="R482" s="1"/>
  <c r="F9"/>
  <c r="R9" s="1"/>
  <c r="R10"/>
  <c r="F505"/>
  <c r="R506"/>
  <c r="R589"/>
  <c r="R421"/>
  <c r="R459"/>
  <c r="R37"/>
  <c r="R40"/>
  <c r="I245" i="1"/>
  <c r="I102"/>
  <c r="I210"/>
  <c r="E8"/>
  <c r="I19"/>
  <c r="E31"/>
  <c r="I32"/>
  <c r="O517" i="2"/>
  <c r="M18" i="7" l="1"/>
  <c r="I276" i="1"/>
  <c r="I31"/>
  <c r="R505" i="2"/>
  <c r="F517"/>
  <c r="I8" i="1"/>
  <c r="I193"/>
  <c r="I258"/>
  <c r="K535" i="2"/>
  <c r="K641" s="1"/>
  <c r="H535"/>
  <c r="H641" s="1"/>
  <c r="O535"/>
  <c r="O641" s="1"/>
  <c r="M535"/>
  <c r="M641" s="1"/>
  <c r="J535"/>
  <c r="J641" s="1"/>
  <c r="N535"/>
  <c r="N641" s="1"/>
  <c r="P535"/>
  <c r="P641" s="1"/>
  <c r="I535"/>
  <c r="I641" s="1"/>
  <c r="Q535"/>
  <c r="Q641" s="1"/>
  <c r="L535"/>
  <c r="L641" s="1"/>
  <c r="G535"/>
  <c r="G641" s="1"/>
  <c r="G234" i="1"/>
  <c r="G278" s="1"/>
  <c r="H234"/>
  <c r="H278" s="1"/>
  <c r="E647" i="2"/>
  <c r="I244" i="1"/>
  <c r="I145"/>
  <c r="I59"/>
  <c r="E58"/>
  <c r="E230" s="1"/>
  <c r="E234" l="1"/>
  <c r="E278" s="1"/>
  <c r="F535" i="2"/>
  <c r="R517"/>
  <c r="F641" l="1"/>
  <c r="R641" s="1"/>
  <c r="R535"/>
  <c r="E284" i="1"/>
  <c r="I87"/>
  <c r="F86"/>
  <c r="I86" s="1"/>
  <c r="I88"/>
  <c r="F91"/>
  <c r="F90" s="1"/>
  <c r="I92"/>
  <c r="F647" i="2" l="1"/>
  <c r="R647" s="1"/>
  <c r="I91" i="1"/>
  <c r="F58"/>
  <c r="I58" l="1"/>
  <c r="F230"/>
  <c r="F234" s="1"/>
  <c r="I90"/>
  <c r="I234" l="1"/>
  <c r="F278"/>
  <c r="I230"/>
  <c r="I278" l="1"/>
  <c r="F284"/>
  <c r="I284" s="1"/>
  <c r="E12" i="7"/>
  <c r="H12"/>
  <c r="L12"/>
  <c r="I12"/>
  <c r="J12"/>
  <c r="F12"/>
  <c r="M13"/>
  <c r="E8" l="1"/>
  <c r="E45" s="1"/>
  <c r="L8"/>
  <c r="L45" s="1"/>
  <c r="I8"/>
  <c r="I45" s="1"/>
  <c r="J8"/>
  <c r="J45" s="1"/>
  <c r="F8"/>
  <c r="F45" s="1"/>
  <c r="H8"/>
  <c r="H45" s="1"/>
  <c r="F6" i="8"/>
  <c r="F156" s="1"/>
  <c r="R195" i="2"/>
  <c r="R194" s="1"/>
  <c r="H6" i="8" l="1"/>
  <c r="M8" i="7"/>
  <c r="M45"/>
  <c r="H14" i="9" l="1"/>
  <c r="H11" l="1"/>
  <c r="H21"/>
  <c r="G10"/>
  <c r="H22"/>
  <c r="H17" l="1"/>
  <c r="G69"/>
  <c r="H69" s="1"/>
  <c r="H10"/>
  <c r="H8" l="1"/>
  <c r="G6"/>
  <c r="H6" s="1"/>
  <c r="H92" i="8"/>
  <c r="H91"/>
  <c r="H156" l="1"/>
  <c r="H87"/>
</calcChain>
</file>

<file path=xl/sharedStrings.xml><?xml version="1.0" encoding="utf-8"?>
<sst xmlns="http://schemas.openxmlformats.org/spreadsheetml/2006/main" count="2935" uniqueCount="1179">
  <si>
    <t>Dochody</t>
  </si>
  <si>
    <t xml:space="preserve">Dział </t>
  </si>
  <si>
    <t>Rozdział</t>
  </si>
  <si>
    <t>Paragraf</t>
  </si>
  <si>
    <t>z tego:</t>
  </si>
  <si>
    <t>Bieżące</t>
  </si>
  <si>
    <t>Majątkowe</t>
  </si>
  <si>
    <t>010</t>
  </si>
  <si>
    <t xml:space="preserve">Rolnictwo i łowiectwo </t>
  </si>
  <si>
    <t>01095</t>
  </si>
  <si>
    <t>Pozostała działalność</t>
  </si>
  <si>
    <t>0770</t>
  </si>
  <si>
    <t xml:space="preserve">Wpłaty z tyt.odpłatnego nabycia prawa własności oraz prawa użytkowania wieczystego nieruchomości </t>
  </si>
  <si>
    <t>0830</t>
  </si>
  <si>
    <t>Wpływy z usług</t>
  </si>
  <si>
    <t>0920</t>
  </si>
  <si>
    <t>Pozostałe odsetki</t>
  </si>
  <si>
    <t>600</t>
  </si>
  <si>
    <t>60014</t>
  </si>
  <si>
    <t>Drogi publiczne powiatowe</t>
  </si>
  <si>
    <t>60016</t>
  </si>
  <si>
    <t>Drogi publiczne gminne</t>
  </si>
  <si>
    <t>700</t>
  </si>
  <si>
    <t>Gospodarka mieszkaniowa</t>
  </si>
  <si>
    <t>70005</t>
  </si>
  <si>
    <t>Gospodarka gruntami i nieruchomościami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</si>
  <si>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</si>
  <si>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</si>
  <si>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710</t>
  </si>
  <si>
    <t>Działalność usługowa</t>
  </si>
  <si>
    <t>71004</t>
  </si>
  <si>
    <t>Plany zagospodarowania przestrzennego</t>
  </si>
  <si>
    <t>0490</t>
  </si>
  <si>
    <t>Wpływy z innych lokalnych opłat pobieranych przez jednostki samorządu terytorialnego na podstawie odrębnych ustaw</t>
  </si>
  <si>
    <t>750</t>
  </si>
  <si>
    <t xml:space="preserve">Administracja publiczna </t>
  </si>
  <si>
    <t>75023</t>
  </si>
  <si>
    <t xml:space="preserve">Urzędy gmin (miast i miast na prawach powiatu) </t>
  </si>
  <si>
    <t>756</t>
  </si>
  <si>
    <t>Dochody od osób prawnych, od osób fizycznych i od innych jednostek nieposiadających osobowości prawnej oraz wydatki związane z ich poborem</t>
  </si>
  <si>
    <t>75601</t>
  </si>
  <si>
    <t>Wpływy z podatku dochodowego od osób fizycznych</t>
  </si>
  <si>
    <t>0350</t>
  </si>
  <si>
    <t>Podatek od działalności gospodarczej osób fizycznych, opłacany w formie karty podatkowej</t>
  </si>
  <si>
    <t>75615</t>
  </si>
  <si>
    <t>Wpływy z podatku rolnego, podatku leśnego, podatku od czynności cywilnoprawnych, podatków i opłat lokalnych od osób prawnych i innych jednostek organizacyjnych</t>
  </si>
  <si>
    <t>0310</t>
  </si>
  <si>
    <t>Podatek od nieruchomości</t>
  </si>
  <si>
    <t>0320</t>
  </si>
  <si>
    <t>Podatek rolny</t>
  </si>
  <si>
    <t>0330</t>
  </si>
  <si>
    <t>Podatek leśny</t>
  </si>
  <si>
    <t>0340</t>
  </si>
  <si>
    <t>Podatek od środków transportowych</t>
  </si>
  <si>
    <t>0500</t>
  </si>
  <si>
    <t>Podatek od czynności cywilnoprawnych</t>
  </si>
  <si>
    <t>0690</t>
  </si>
  <si>
    <t>Wpływy z różnych opłat</t>
  </si>
  <si>
    <t>0910</t>
  </si>
  <si>
    <t xml:space="preserve">Odsetki od nieterminowych wpłat z tytułu podatków i opłat </t>
  </si>
  <si>
    <t>75616</t>
  </si>
  <si>
    <t>Wpływy z podatku rolnego, podatku leśnego, podatku od spadków i darowizn, podatku od czynności cywilnoprawnych oraz podatków i opłat lokalnych od osób fizycznych</t>
  </si>
  <si>
    <t>0360</t>
  </si>
  <si>
    <t>Podatek od spadków i darowizn</t>
  </si>
  <si>
    <t>0430</t>
  </si>
  <si>
    <t>Wpływy z opłaty targowej</t>
  </si>
  <si>
    <t>75618</t>
  </si>
  <si>
    <t>Wpływy z innych opłat stanowiących dochody jednostek samorządu teryt.na podstawie ustaw</t>
  </si>
  <si>
    <t>0410</t>
  </si>
  <si>
    <t>Wpływy z opłaty skarbowej</t>
  </si>
  <si>
    <t>0460</t>
  </si>
  <si>
    <t>Wpływy z opłaty eksploatacyjnej</t>
  </si>
  <si>
    <t>0480</t>
  </si>
  <si>
    <t>Wpływy z opłat za zezwolenia na sprzedaż alkoholu</t>
  </si>
  <si>
    <t>75621</t>
  </si>
  <si>
    <t>Udziały gmin w podatkach stanowiących dochód budżetu państwa</t>
  </si>
  <si>
    <t>0010</t>
  </si>
  <si>
    <t>Podatek dochodowy od osób fizycznych</t>
  </si>
  <si>
    <t>0020</t>
  </si>
  <si>
    <t>Podatek dochodowy od osób prawnych</t>
  </si>
  <si>
    <t>758</t>
  </si>
  <si>
    <t>Różne rozliczenia</t>
  </si>
  <si>
    <t>75801</t>
  </si>
  <si>
    <t xml:space="preserve">Część oświatowa subwencji ogólnej dla jednostek samorządu terytorialnego </t>
  </si>
  <si>
    <t>2920</t>
  </si>
  <si>
    <t>Subwencje ogólne z budżetu państwa</t>
  </si>
  <si>
    <t>75807</t>
  </si>
  <si>
    <t>Część wyrównawcza subwencji ogólnej dla gmin</t>
  </si>
  <si>
    <t>801</t>
  </si>
  <si>
    <t xml:space="preserve">Oświata i wychowanie </t>
  </si>
  <si>
    <t>80101</t>
  </si>
  <si>
    <t>Szkoły podstawowe</t>
  </si>
  <si>
    <t>0970</t>
  </si>
  <si>
    <t xml:space="preserve">Wpływy z różnych dochodów </t>
  </si>
  <si>
    <t>80103</t>
  </si>
  <si>
    <t>Oddziały przedszkolne w szkołach podstawowych</t>
  </si>
  <si>
    <t>2310</t>
  </si>
  <si>
    <t>80104</t>
  </si>
  <si>
    <t>Przedszkola</t>
  </si>
  <si>
    <t>80106</t>
  </si>
  <si>
    <t>Inne formy wychowania przedszkolnego</t>
  </si>
  <si>
    <t>80148</t>
  </si>
  <si>
    <t xml:space="preserve">Stołówki szkolne </t>
  </si>
  <si>
    <t>852</t>
  </si>
  <si>
    <t xml:space="preserve">Pomoc społeczna </t>
  </si>
  <si>
    <t>0900</t>
  </si>
  <si>
    <t>Odsetki od dotacji oraz płatności: wykorzystanych niezgodnie z przeznaczeniem lub wykorzystanych  z naruszeniem procedur, o których mowa w art..184 ustawy,pobranych nienależnie lub w nadmiernej wysokości</t>
  </si>
  <si>
    <t>2360</t>
  </si>
  <si>
    <t>Dochody jednostek samorządu terytorialnego związane z realizacją zadań z zakresu administracji rządowej oraz innych zadań zleconych ustawami</t>
  </si>
  <si>
    <t>85213</t>
  </si>
  <si>
    <t>Składki na ubezpieczenie zdrowotne opłacane za osoby pobierające niektóre świadczenia z pomocy społecznej oraz niektóre świadczenia rodzinne</t>
  </si>
  <si>
    <t>2030</t>
  </si>
  <si>
    <t>Dotacje celowe otrzymane z budżetu państwa na realizację własnych zadań bieżących gmin    (związków gmin )</t>
  </si>
  <si>
    <t>85214</t>
  </si>
  <si>
    <t>Zasiłki i pomoc w naturze oraz składki na ubezpieczenia emerytalne i rentowe</t>
  </si>
  <si>
    <t>85216</t>
  </si>
  <si>
    <t xml:space="preserve">Zasiłki stałe </t>
  </si>
  <si>
    <t>85219</t>
  </si>
  <si>
    <t>Ośrodki pomocy społecznej</t>
  </si>
  <si>
    <t>Dotacje celowe otrzymane z budżetu państwa na realizację własnych zadań bieżących gmin      (związków gmin )</t>
  </si>
  <si>
    <t>85228</t>
  </si>
  <si>
    <t>Usługi opiekuńcze i specjalistyczne usługi opiekuńcze</t>
  </si>
  <si>
    <t>85295</t>
  </si>
  <si>
    <t>Dotacje celowe otrzymane z budżetu państwa na realizację własnych zadań bieżących gmin     (związków gmin )</t>
  </si>
  <si>
    <t>900</t>
  </si>
  <si>
    <t xml:space="preserve">Gospodarka komunalna i ochrona środowiska </t>
  </si>
  <si>
    <t>90002</t>
  </si>
  <si>
    <t>Gospodarka odpadami</t>
  </si>
  <si>
    <t xml:space="preserve">Wpływy z różnych opłat   </t>
  </si>
  <si>
    <t>90019</t>
  </si>
  <si>
    <t xml:space="preserve">Wpływy i wydatki związane z gromadzeniem środków z opłat i kar za korzystanie ze środowiska </t>
  </si>
  <si>
    <t>90095</t>
  </si>
  <si>
    <t>Administracja publiczna</t>
  </si>
  <si>
    <t>75011</t>
  </si>
  <si>
    <t xml:space="preserve">Urzędy wojewódzkie </t>
  </si>
  <si>
    <t>2010</t>
  </si>
  <si>
    <t>Dotacje celowe otrzymane z budżetu państwa na realizację zadań bieżących z zakresu administracji rządowej oraz innych zadań zleconych gminie (związkom gmin ) ustawami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</si>
  <si>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</si>
  <si>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</si>
  <si>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</si>
  <si>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</si>
  <si>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 xml:space="preserve">Razem zlecone </t>
  </si>
  <si>
    <t>Razem dochody</t>
  </si>
  <si>
    <t xml:space="preserve">Przychody </t>
  </si>
  <si>
    <t>kredyty zaciągnięte</t>
  </si>
  <si>
    <t xml:space="preserve">Ogółem </t>
  </si>
  <si>
    <t>Wydatki</t>
  </si>
  <si>
    <t xml:space="preserve">Z tego </t>
  </si>
  <si>
    <t xml:space="preserve">Wydatki bieżące </t>
  </si>
  <si>
    <t xml:space="preserve">Wydatki majątkowe </t>
  </si>
  <si>
    <t xml:space="preserve">Wydatki jednostek budżetowych </t>
  </si>
  <si>
    <t xml:space="preserve">Dotacje na zadania bieżace </t>
  </si>
  <si>
    <t xml:space="preserve">Świadczenia na rzecz osób fizycznych </t>
  </si>
  <si>
    <t xml:space="preserve">Wydatki na programy finansowane z udziałem środków, o których mowa w art. 5 ust. 1 pkt 2 i 3 </t>
  </si>
  <si>
    <t xml:space="preserve">Obsługa długu publicznego </t>
  </si>
  <si>
    <t xml:space="preserve">Inwestycje i zakupy inwestycyjne </t>
  </si>
  <si>
    <t xml:space="preserve">w tym: </t>
  </si>
  <si>
    <t>Wynagrodzenia i składki od nich naliczane</t>
  </si>
  <si>
    <t xml:space="preserve">Wydatki związane z realizacją ich statutowych zadań </t>
  </si>
  <si>
    <t xml:space="preserve">na programy finansowane z udziałem środków, o których mowa w art. 5 ust. 1 pkt 2 i 3 </t>
  </si>
  <si>
    <t>1</t>
  </si>
  <si>
    <t>2</t>
  </si>
  <si>
    <t>3</t>
  </si>
  <si>
    <t>Rolnictwo i łowiectwo</t>
  </si>
  <si>
    <t>01010</t>
  </si>
  <si>
    <t>Infrastruktura wodociągowa i sanitacyjna wsi</t>
  </si>
  <si>
    <t>3020</t>
  </si>
  <si>
    <t>Różne wydatki na rzecz osób fizycznych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</si>
  <si>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</si>
  <si>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</si>
  <si>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</si>
  <si>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</si>
  <si>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</si>
  <si>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</si>
  <si>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</si>
  <si>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Składki na Fundusz Pracy</t>
  </si>
  <si>
    <t>4170</t>
  </si>
  <si>
    <t>Wynagrodzenia bezosobowe</t>
  </si>
  <si>
    <t>4140</t>
  </si>
  <si>
    <t>Wpłaty na Państwowy Fundusz Rehabilitacji Osób Niepełnosprawnych</t>
  </si>
  <si>
    <t>4210</t>
  </si>
  <si>
    <t xml:space="preserve">Zakup materiałów i wyposażenia 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</si>
  <si>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</si>
  <si>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</si>
  <si>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</si>
  <si>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</si>
  <si>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</si>
  <si>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</si>
  <si>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</si>
  <si>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</si>
  <si>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4360</t>
  </si>
  <si>
    <t>Opłaty z tytułu zakupu usług telekomunikacyjnych świadczonych w ruchomej publicznej sieci telefonicznej</t>
  </si>
  <si>
    <t>Zakup usług obejmujących wykonanie ekspertyz, analiz i opinii</t>
  </si>
  <si>
    <t>4410</t>
  </si>
  <si>
    <t>4430</t>
  </si>
  <si>
    <t>Różne opłaty i składki</t>
  </si>
  <si>
    <t>4440</t>
  </si>
  <si>
    <t>Odpisy na zakładowy fundusz świadczeń socjalnych</t>
  </si>
  <si>
    <t>4510</t>
  </si>
  <si>
    <t>Opłaty na rzecz budżetu państwa</t>
  </si>
  <si>
    <t>4520</t>
  </si>
  <si>
    <t>Opłaty na rzecz budżetów jednostek samorządu terytorialnego</t>
  </si>
  <si>
    <t>6050</t>
  </si>
  <si>
    <t>Wydatki inwest. jednostek budżet.</t>
  </si>
  <si>
    <t>6059</t>
  </si>
  <si>
    <t>6060</t>
  </si>
  <si>
    <t>01030</t>
  </si>
  <si>
    <t>Izby rolnicze</t>
  </si>
  <si>
    <t>2850</t>
  </si>
  <si>
    <t>Wpłaty gmin na rzecz izb rolniczych w wysokości 2% uzyskanych wpływów z podatku rolnego</t>
  </si>
  <si>
    <t xml:space="preserve">Pozostała działalność </t>
  </si>
  <si>
    <t>Transport i łączność</t>
  </si>
  <si>
    <t>60004</t>
  </si>
  <si>
    <t xml:space="preserve">Lokalny transport zbiorowy </t>
  </si>
  <si>
    <t>Dotacje celowe przekazane gminie na zadania bieżące realizowane na podstawie porozumień (umów) między jednostkami samorządu terytorialnego</t>
  </si>
  <si>
    <t>6300</t>
  </si>
  <si>
    <t>630</t>
  </si>
  <si>
    <t>Turystyka</t>
  </si>
  <si>
    <t>63003</t>
  </si>
  <si>
    <t>Zadania w zakresie upowszechniania turystyki</t>
  </si>
  <si>
    <t>2480</t>
  </si>
  <si>
    <t>63095</t>
  </si>
  <si>
    <t>Wydatki inwestycyjne jednostek budżetowych</t>
  </si>
  <si>
    <t>Wydatki na zakupy inwestycyjne jednostek budżetowych</t>
  </si>
  <si>
    <t>71035</t>
  </si>
  <si>
    <t>Cmentarze</t>
  </si>
  <si>
    <t>75022</t>
  </si>
  <si>
    <t>Rady gmin ( miast i miast na prawach powiatu)</t>
  </si>
  <si>
    <t>3030</t>
  </si>
  <si>
    <t xml:space="preserve">Zakup usług pozostałych </t>
  </si>
  <si>
    <t>Podróże służbowe krajowe</t>
  </si>
  <si>
    <t>4700</t>
  </si>
  <si>
    <t>Szkolenia pracowników niebędących członkami korpusu służby cywilnej</t>
  </si>
  <si>
    <t xml:space="preserve">Wydatki osobowe nie zaliczone do wynagrodzeń </t>
  </si>
  <si>
    <t xml:space="preserve">Zakup usług zdrowotnych </t>
  </si>
  <si>
    <t>75075</t>
  </si>
  <si>
    <t>Promocja jednostek samorządu terytorialnego</t>
  </si>
  <si>
    <t xml:space="preserve">Dotacje celowe z budżetu jednostki samorządu terytorialnego, udzielone w trybie art.. 221 ustawy na finansowanie lub dofinansowanie zadań zleconych do realizacji organizacjom prowadzącym działalność pożytku publicznego </t>
  </si>
  <si>
    <t>2910</t>
  </si>
  <si>
    <t>75095</t>
  </si>
  <si>
    <t>4100</t>
  </si>
  <si>
    <t>Wynagrodzenia agencyjno - prowizyjne</t>
  </si>
  <si>
    <t>752</t>
  </si>
  <si>
    <t>Obrona narodowa</t>
  </si>
  <si>
    <t>75295</t>
  </si>
  <si>
    <t>754</t>
  </si>
  <si>
    <t>Bezpieczeństwo publiczne i ochrona przeciwpożarowa</t>
  </si>
  <si>
    <t>75403</t>
  </si>
  <si>
    <t>Jednostki terenowe Policji</t>
  </si>
  <si>
    <t>75412</t>
  </si>
  <si>
    <t>Ochotnicze straże pożarne</t>
  </si>
  <si>
    <t>75421</t>
  </si>
  <si>
    <t xml:space="preserve">Zarządzenie kryzysowe </t>
  </si>
  <si>
    <t>4810</t>
  </si>
  <si>
    <t>Rezerwy</t>
  </si>
  <si>
    <t>757</t>
  </si>
  <si>
    <t>Obsługa długu publicznego</t>
  </si>
  <si>
    <t>75702</t>
  </si>
  <si>
    <t>Obsługa papierów wartościowych, kredytów i pożyczek jednostek samorządu terytorialnego</t>
  </si>
  <si>
    <t>8110</t>
  </si>
  <si>
    <t>Odsetki od samorządowych papierów wartościowych lub zaciągniętych przez jednostkę samorzadu terytorialnego kredytów i pożyczek</t>
  </si>
  <si>
    <t xml:space="preserve">Różne rozliczenia </t>
  </si>
  <si>
    <t>75818</t>
  </si>
  <si>
    <t>Rezerwy ogólne i celowe</t>
  </si>
  <si>
    <t>2590</t>
  </si>
  <si>
    <t xml:space="preserve">Dotacja podmiotowa z budżetu dla publicznej jednostki systemu oświaty prowadzonej przez osobę prawną inną niż jednostka samorządu terytorialnego lub przez osobę fizyczną </t>
  </si>
  <si>
    <t>3240</t>
  </si>
  <si>
    <t>Stypendia dla uczniów</t>
  </si>
  <si>
    <t>4240</t>
  </si>
  <si>
    <t>Zakup pomocy naukowych, dydaktycznych i książek</t>
  </si>
  <si>
    <t>4480</t>
  </si>
  <si>
    <t>Szkolenia pracowników niebedących członkami korpusu służby cywilnej</t>
  </si>
  <si>
    <t>4330</t>
  </si>
  <si>
    <t>Zakup usług przez jesnostki samorządu terytorialnego od innych jednostek samorządu terytorialnego</t>
  </si>
  <si>
    <t>2540</t>
  </si>
  <si>
    <t>Dotacja podmiotowa z budżetu dla niepublicznej jednostki systemu oświaty</t>
  </si>
  <si>
    <t>80110</t>
  </si>
  <si>
    <t>Gimnazja</t>
  </si>
  <si>
    <t>80113</t>
  </si>
  <si>
    <t xml:space="preserve">Dowożenie uczniów do szkół </t>
  </si>
  <si>
    <t>80146</t>
  </si>
  <si>
    <t>Dokształcanie i doskonalenie nauczycieli</t>
  </si>
  <si>
    <t>4220</t>
  </si>
  <si>
    <t>Zakup środków żywności</t>
  </si>
  <si>
    <t>80149</t>
  </si>
  <si>
    <t>Realizacja zadań wymagających stosowania specjalnej organizacji nauki i metod pracy dla dzieci w przedszkolach, oddziałach przedszkolnych i innych formach wychowania przedszkolnego</t>
  </si>
  <si>
    <t>80150</t>
  </si>
  <si>
    <t>Realizacja zadań wymagających stosowania specjalnej organizacji nauki i metod pracy dla dzieci i młodzieży w szkołach podstawowych, gimnazjach, liceach ogólnolształcących, liceach profilowanych i szkołach zawodowych oraz szkołach artystycznych</t>
  </si>
  <si>
    <t>80195</t>
  </si>
  <si>
    <t xml:space="preserve">Wydatki osobowe nie zaliczane do wynagrodzeń </t>
  </si>
  <si>
    <t>851</t>
  </si>
  <si>
    <t xml:space="preserve">Ochrona zdrowia </t>
  </si>
  <si>
    <t>85153</t>
  </si>
  <si>
    <t>Zwalczanie narkomanii</t>
  </si>
  <si>
    <t>85154</t>
  </si>
  <si>
    <t>Przeciwdziałanie alkoholizmowi</t>
  </si>
  <si>
    <t>85195</t>
  </si>
  <si>
    <t>85202</t>
  </si>
  <si>
    <t>Domy pomocy społecznej</t>
  </si>
  <si>
    <t>Zakup usług przez jednostki samorządu terytorialnego od innych jednostek samorządu terytorialnego</t>
  </si>
  <si>
    <t>85205</t>
  </si>
  <si>
    <t>Zadania w zakresie przeciwdziałania przemocy w rodzinie</t>
  </si>
  <si>
    <t>Zwrot dotacji oraz płatności w tym wykorzystanych niezgodnie z przeznaczeniem lub wykorzystanych  z naruszeniem procedur, o których mowa w art..184 ustawy,pobranych nienależnie lub w nadmiernej wysokości</t>
  </si>
  <si>
    <t>4130</t>
  </si>
  <si>
    <t>Składki na ubezpieczenie zdrowotne</t>
  </si>
  <si>
    <t>zwrot dotacji oraz płatności w tym wykorzystanych niezgodnie z przeznaczeniem lub wykorzystanych  z naruszeniem procedur, o których mowa w art..184 ustawy,pobranych nienależnie lub w nadmiernej wysokości</t>
  </si>
  <si>
    <t>3110</t>
  </si>
  <si>
    <t>Świadczenia społeczne</t>
  </si>
  <si>
    <t>85215</t>
  </si>
  <si>
    <t>Dodatki mieszkaniowe</t>
  </si>
  <si>
    <t>4400</t>
  </si>
  <si>
    <t xml:space="preserve">Oplaty czynszowe za pomieszczenia biurowe </t>
  </si>
  <si>
    <t>854</t>
  </si>
  <si>
    <t>Edukacyjna opieka wychowawcza</t>
  </si>
  <si>
    <t>85415</t>
  </si>
  <si>
    <t>Pomoc materialna dla uczniów</t>
  </si>
  <si>
    <t xml:space="preserve">Różne opłaty i składki </t>
  </si>
  <si>
    <t>90003</t>
  </si>
  <si>
    <t>Oczyszczanie miast i wsi</t>
  </si>
  <si>
    <t>90013</t>
  </si>
  <si>
    <t>Schroniska dla zwierząt</t>
  </si>
  <si>
    <t>90015</t>
  </si>
  <si>
    <t>Oświetlenie ulic, placów i dróg</t>
  </si>
  <si>
    <t>921</t>
  </si>
  <si>
    <t>Kultura i ochrona dziedzictwa narodowego</t>
  </si>
  <si>
    <t>92105</t>
  </si>
  <si>
    <t>Pozostałe zadania w zakresie kultury</t>
  </si>
  <si>
    <t>3040</t>
  </si>
  <si>
    <t xml:space="preserve">Nagrody o charakterze szczególnym nie zaliczone do wynagrodzeń </t>
  </si>
  <si>
    <t>92109</t>
  </si>
  <si>
    <t>Domy i ośrodki kultury, świetlice i kluby</t>
  </si>
  <si>
    <t>92116</t>
  </si>
  <si>
    <t>Biblioteki</t>
  </si>
  <si>
    <t xml:space="preserve">Dotacja podmiotowa z budżetu dla samorządowej instytucji kultury </t>
  </si>
  <si>
    <t>92195</t>
  </si>
  <si>
    <t>926</t>
  </si>
  <si>
    <t xml:space="preserve">Kultura fizyczna </t>
  </si>
  <si>
    <t>92605</t>
  </si>
  <si>
    <t xml:space="preserve">Zadania w zakresie kultury fizycznej </t>
  </si>
  <si>
    <t xml:space="preserve">Dodatkowe wynagrodzenie roczne </t>
  </si>
  <si>
    <t>Razem wydatki</t>
  </si>
  <si>
    <t xml:space="preserve">Rozchody </t>
  </si>
  <si>
    <t>§</t>
  </si>
  <si>
    <t>Treść</t>
  </si>
  <si>
    <t>Klasyfikacja
§</t>
  </si>
  <si>
    <t>4</t>
  </si>
  <si>
    <t>Przychody</t>
  </si>
  <si>
    <t>Wolne środki, o których mowa w art. 217 ust.2 pkt 6 ustawy</t>
  </si>
  <si>
    <t>950</t>
  </si>
  <si>
    <t>Przychody z zaciągniętych pożyczek i kredytów na rynku krajowym</t>
  </si>
  <si>
    <t>952</t>
  </si>
  <si>
    <t>Przychody z zaciągniętych pożyczek na finansowanie zadań realizowanych z udziałem środków pochodzących z budżetu UE</t>
  </si>
  <si>
    <t>903</t>
  </si>
  <si>
    <t>Przychody ze sprzedaży innych papierów wartościowych</t>
  </si>
  <si>
    <t>5</t>
  </si>
  <si>
    <t>Nadwyżki z lat ubiegłych</t>
  </si>
  <si>
    <t>6</t>
  </si>
  <si>
    <t>Przychody ze spłat pożyczek i kredytów udzielonych ze środków publicznych.(na finasowane zadan UE)</t>
  </si>
  <si>
    <t>951.902</t>
  </si>
  <si>
    <t>Rozchody</t>
  </si>
  <si>
    <t>Spłaty otrzymanych krajowych pożyczek i kredytów</t>
  </si>
  <si>
    <t>992</t>
  </si>
  <si>
    <t>Splaty pożyczek otrzymanych na finansowanie zadań realizowanych z udziałem środków pochodzacych z budżetu UE</t>
  </si>
  <si>
    <t>963</t>
  </si>
  <si>
    <t>Wykup innych papierów wartościowych</t>
  </si>
  <si>
    <t>982</t>
  </si>
  <si>
    <t>Udzielone pożyczki i kredyty.(realizowane z udzialem UE)</t>
  </si>
  <si>
    <t>991,962</t>
  </si>
  <si>
    <t>Lp.</t>
  </si>
  <si>
    <t>Dział</t>
  </si>
  <si>
    <t xml:space="preserve">Nazwa instytucji/ Zadanie </t>
  </si>
  <si>
    <t xml:space="preserve">Dotacje przekazane z budżetu gminy dla podmiotów nie należących do sektora finansów publicznych </t>
  </si>
  <si>
    <t>Dowożenie dzieci niepełonsprawnych spełniających obowiązek szkolny</t>
  </si>
  <si>
    <t>Profilkatyka i rozwiązywanie problemów alkoholowych w ramach GPPiRPA</t>
  </si>
  <si>
    <t xml:space="preserve">Realizacja zadań z zakresu ochrony zdrowia </t>
  </si>
  <si>
    <t>Realizacja zadań z zakresu upowszechniania kultury fizycznej i sportu sportu</t>
  </si>
  <si>
    <t>Publiczna jednostka systemu oświaty</t>
  </si>
  <si>
    <t xml:space="preserve">Niepubliczne Gimnazjum w Zawadzie </t>
  </si>
  <si>
    <t>Dożywianie osób i rodzin dotkniętych ubóstwem</t>
  </si>
  <si>
    <t xml:space="preserve">Dotacje przekazane z budżetu gminy dla podmiotów należących do sektora finansów publicznych </t>
  </si>
  <si>
    <t xml:space="preserve">Miasto Zamość / pokrycie kosztów ulg i zwolnień dla osób z terenu Gminy Zamość korzystających z przejazdów liniami MZK </t>
  </si>
  <si>
    <t xml:space="preserve">Razem </t>
  </si>
  <si>
    <t xml:space="preserve">Rozdział </t>
  </si>
  <si>
    <t>Drogi gminne</t>
  </si>
  <si>
    <t>Wydatki na zakupy inwestycyjne</t>
  </si>
  <si>
    <t>Razem</t>
  </si>
  <si>
    <t>*przedsięwzięcie WPF</t>
  </si>
  <si>
    <t>Nazwa projektu/programu</t>
  </si>
  <si>
    <t>Jednostka realizująca projekt</t>
  </si>
  <si>
    <t>w tym:</t>
  </si>
  <si>
    <t xml:space="preserve">środki własne </t>
  </si>
  <si>
    <t>środki z budżetu UE</t>
  </si>
  <si>
    <t>WYDATKI BIEŻĄCE</t>
  </si>
  <si>
    <t xml:space="preserve">Urząd Gminy w Zamościu </t>
  </si>
  <si>
    <t>WYDATKI MAJĄTKOWE</t>
  </si>
  <si>
    <t>RAZEM</t>
  </si>
  <si>
    <t>Gminny Ośrodek Kultury Gminy Zamość z/s w Wysokiem</t>
  </si>
  <si>
    <t>0550</t>
  </si>
  <si>
    <t>Wpływy z opłat z tytułu użytkowania wieczystego nieruchomości</t>
  </si>
  <si>
    <t>0660</t>
  </si>
  <si>
    <t>0670</t>
  </si>
  <si>
    <t xml:space="preserve">Wpływy z opłat za korzystanie z wychowania przedszkolnego </t>
  </si>
  <si>
    <t xml:space="preserve">Wpływy z opłat za korzystanie z wyżywienia w jednostkach realizujących zadania z zakresu wychowania przedszkolnego </t>
  </si>
  <si>
    <t xml:space="preserve">wolne środki </t>
  </si>
  <si>
    <t xml:space="preserve">Razem wydatki własne </t>
  </si>
  <si>
    <t xml:space="preserve">Razem wydatki zlecone </t>
  </si>
  <si>
    <t>Razem dochody własne</t>
  </si>
  <si>
    <t xml:space="preserve">Dotacje celowe otrzymane na realizację zadań na podstawie umów i porozumień z jednostkami samorzadu terytorialnego </t>
  </si>
  <si>
    <t xml:space="preserve">Wydatki przekazane na realizację zadań na podstawie umów i porozumień z jednostkami samorzadu terytorialnego </t>
  </si>
  <si>
    <t>%</t>
  </si>
  <si>
    <t>Wpływy z różnych dochodów</t>
  </si>
  <si>
    <t>Urzedy wojewódzkie</t>
  </si>
  <si>
    <t>0960</t>
  </si>
  <si>
    <t>Wpływy z otrzymanych spadków, zapisów i darowizn w postaci pieniężnej</t>
  </si>
  <si>
    <t>2060</t>
  </si>
  <si>
    <t>Załącznik nr 3</t>
  </si>
  <si>
    <t>2830</t>
  </si>
  <si>
    <t>Dotacja celowa z budżetu na finansowanie lub dofinansowanie zadanń zleconych do realizacji pozostałym jednostkom niezaliczanym do sektora finansów publicznych.</t>
  </si>
  <si>
    <t>2710</t>
  </si>
  <si>
    <t>Dotacja celowa na pomoc finansową udzielaną między jednostkami samorządu terytorialnego na dofinansowanie własnych zadań bieżących</t>
  </si>
  <si>
    <t>Dotacje celowe na pomoc finansową udzielaną między jednostkami samorządu terytorialnego na dofinansowanie własnych zadań inwestycyjnych i zakupów inwestycyjnych</t>
  </si>
  <si>
    <t>Miasto Zamość/ pokrycie kosztów utrzymania schroniska dla zwierząt</t>
  </si>
  <si>
    <t xml:space="preserve">Gminna Biblioteka Publiczna z/s w Mokrem </t>
  </si>
  <si>
    <t>Razem zadania własne</t>
  </si>
  <si>
    <t>Rózne opłaty i składki</t>
  </si>
  <si>
    <t>4217</t>
  </si>
  <si>
    <t>4247</t>
  </si>
  <si>
    <t xml:space="preserve">Razem Własne </t>
  </si>
  <si>
    <t>RoweLove Roztocze - razem pomimo granic</t>
  </si>
  <si>
    <t>Oświata i wychowanie</t>
  </si>
  <si>
    <t>Termomodernizacja budynków użyteczności publicznej w Gminie Zamość - ZS Wysokie, ZS Sitaniec</t>
  </si>
  <si>
    <t>Termomodernizacja budynków użyteczności publicznej w Gminie Zamość - SP Mokre, SP Pniówek, SP Lipsko, SP Borowina Sitaniecka</t>
  </si>
  <si>
    <t>Kultura i sztuka</t>
  </si>
  <si>
    <t>Budowa sieci wodociągowej z ujęciem wody oraz oczyszczalnią ścieków w miejscowości Płoskie*</t>
  </si>
  <si>
    <t>Budowa chodnika przy drodze powiatowej nr 3250L w m. Zarzecze</t>
  </si>
  <si>
    <t>Termomodernizacja budynków użyteczności publicznej w Gminie Zamość - ZS Wysokie, ZS Sitaniec*</t>
  </si>
  <si>
    <t xml:space="preserve">Nazwa przedsięwzięcia </t>
  </si>
  <si>
    <t xml:space="preserve">Jednostka realizująca </t>
  </si>
  <si>
    <t>Okres realizacji</t>
  </si>
  <si>
    <t xml:space="preserve">Łączne nakłady finansowe </t>
  </si>
  <si>
    <t>Stopień zaawansowania w  %</t>
  </si>
  <si>
    <t>Wydatki na przedsięwzięcia ogółem( 1.1 +1.2+1.3)</t>
  </si>
  <si>
    <t>1.a</t>
  </si>
  <si>
    <t>wydatki bieżące</t>
  </si>
  <si>
    <t>1.b</t>
  </si>
  <si>
    <t>wydatki majątkowe</t>
  </si>
  <si>
    <t>1.1</t>
  </si>
  <si>
    <t>Programy, projekty lub zadania związane z programami realizowanymi z udziałwem srodków, o których mowa w art. 5 ust. 1 pkt 2 i 3</t>
  </si>
  <si>
    <t>1.1.1</t>
  </si>
  <si>
    <t>1.1.1.1</t>
  </si>
  <si>
    <t>1.1.2</t>
  </si>
  <si>
    <t>1.1.2.1</t>
  </si>
  <si>
    <t>1.1.2.2</t>
  </si>
  <si>
    <t>1.1.2.3</t>
  </si>
  <si>
    <t>1.1.2.5</t>
  </si>
  <si>
    <t>2016-2019</t>
  </si>
  <si>
    <t>1.1.2.6</t>
  </si>
  <si>
    <t>1.1.2.7</t>
  </si>
  <si>
    <t>2016-2020</t>
  </si>
  <si>
    <t>1.1.2.8</t>
  </si>
  <si>
    <t>1.1.2.9</t>
  </si>
  <si>
    <t>1.1.2.10</t>
  </si>
  <si>
    <t>1.2</t>
  </si>
  <si>
    <t>Wydatki na programy, projekty lub zadania związane z umowami partnerstwa publiczno-prywatnego, z tego:</t>
  </si>
  <si>
    <t>1.2.1</t>
  </si>
  <si>
    <t>1.3</t>
  </si>
  <si>
    <t>Wydatki na programy, projekty lub zadania pozostałe (inne niż wymienione w pkt 1.1 i 1.2), z tego:</t>
  </si>
  <si>
    <t>1.3.1</t>
  </si>
  <si>
    <t>1.3.2</t>
  </si>
  <si>
    <t xml:space="preserve">Urząd Gminy Zamość </t>
  </si>
  <si>
    <t>1.3.2.2</t>
  </si>
  <si>
    <t>1.3.2.4</t>
  </si>
  <si>
    <t>1.3.2.5</t>
  </si>
  <si>
    <t>1.3.2.8</t>
  </si>
  <si>
    <t>1.3.2.9</t>
  </si>
  <si>
    <t>1.3.2.10</t>
  </si>
  <si>
    <t>Nowoczesne pracownie komputerowe i przyrodnicze w szkołach Gminy Zamość</t>
  </si>
  <si>
    <t>1.1.1.2</t>
  </si>
  <si>
    <t>Urzadzenie placu wiejskiego przy świetlicy wiejskiej w m. Bortatycze Kolonia</t>
  </si>
  <si>
    <t>2015-2019</t>
  </si>
  <si>
    <t>Załacznik nr 2</t>
  </si>
  <si>
    <t>Załacznik 4</t>
  </si>
  <si>
    <t>LP</t>
  </si>
  <si>
    <t>Wyszczególnienie</t>
  </si>
  <si>
    <t>Dochody Ogółem</t>
  </si>
  <si>
    <t xml:space="preserve">                                              z tego </t>
  </si>
  <si>
    <t xml:space="preserve">dochody bieżące </t>
  </si>
  <si>
    <t xml:space="preserve">                                                       w tym</t>
  </si>
  <si>
    <t>dochody z tytułu udziału we wpływach z podatku dochodowego od osób fizycznych</t>
  </si>
  <si>
    <t>dochody z tytułu udziału we wpływach z podatku dochodowego od osób prawnych</t>
  </si>
  <si>
    <t>1.1.3</t>
  </si>
  <si>
    <t>podatki i opłaty</t>
  </si>
  <si>
    <t>1.1.3.1</t>
  </si>
  <si>
    <t>w tym: z podatku od nieruchomości</t>
  </si>
  <si>
    <t>1.1.4</t>
  </si>
  <si>
    <t>subwencji ogólnej</t>
  </si>
  <si>
    <t>1.1.5</t>
  </si>
  <si>
    <t>z tytułu dotacji i środków przeznaczonych na cele bieżące</t>
  </si>
  <si>
    <t>dochody majatkowe</t>
  </si>
  <si>
    <t>ze sprzedaży majatku</t>
  </si>
  <si>
    <t>1.2.2</t>
  </si>
  <si>
    <t>z tytułu dotacji oraz środków przeznaczonych na inwestycje</t>
  </si>
  <si>
    <t>Wydatki ogółem</t>
  </si>
  <si>
    <t>2.1</t>
  </si>
  <si>
    <t>wydatki na obsługę długu</t>
  </si>
  <si>
    <t>2.2</t>
  </si>
  <si>
    <t>Wynik Budżetu</t>
  </si>
  <si>
    <t>Przychody budżetu</t>
  </si>
  <si>
    <t>4.2</t>
  </si>
  <si>
    <t>wolne srodki o których mowa w art. 217 ust.2 pkt 6 ustawy</t>
  </si>
  <si>
    <t>4.3</t>
  </si>
  <si>
    <t>kredyty, pozyczki, emisja papierów wartościowych</t>
  </si>
  <si>
    <t>4.3.1</t>
  </si>
  <si>
    <t>na poktycie deficytu budżetu</t>
  </si>
  <si>
    <t>4.4</t>
  </si>
  <si>
    <t>Inne przychody niezwiązane z zaciągnięciem długu</t>
  </si>
  <si>
    <t xml:space="preserve">Rozchody budżetu </t>
  </si>
  <si>
    <t>5.1</t>
  </si>
  <si>
    <t>spłaty rat kapitałowych kredytów i pozyczek oraz wykup papierów wartościowych</t>
  </si>
  <si>
    <t>5.1.1</t>
  </si>
  <si>
    <t>kwota przypadających na dany rok wyłaczń określonych w art.. 243 ust 3 pkt 1 ustawy lub art.. 169 ust. 3 pkt 1 ufp z 2005 r.</t>
  </si>
  <si>
    <t>5.2</t>
  </si>
  <si>
    <t>Inne rozchody niezwiązane ze spłata długu</t>
  </si>
  <si>
    <t>Kwota długu</t>
  </si>
  <si>
    <t xml:space="preserve">                                                    </t>
  </si>
  <si>
    <t>Relacja zrównoważenia wydatków bieżących, o których mowa w art.. 24 ustawy</t>
  </si>
  <si>
    <t>X</t>
  </si>
  <si>
    <t>8.1</t>
  </si>
  <si>
    <t>różnica między dochodami bieżącymi a wydatkami bieżącymi</t>
  </si>
  <si>
    <t>8.2</t>
  </si>
  <si>
    <t xml:space="preserve">różnica między dochodami bieżącymi  powiększonymi o wolne środki określone o których mowa w art.. 217 ust. 2 pkt 6 ustawy a wydatkami bieżącymi </t>
  </si>
  <si>
    <t>Wskaźnik spłaty zobowiązań</t>
  </si>
  <si>
    <t>9.1</t>
  </si>
  <si>
    <t>Wskaźnik planowanej łacznej kwoty spłaty zobowiazań, o której mowa w art..243 ust.1 ustawy do dochodów, po uwzględnieniu zobowiazań związku wspóltworzonego przez jednostkę samorzadu terytorialnego bez uwzględniania ustawowych wyłaczeń przypadajacych na dany rok</t>
  </si>
  <si>
    <t>9.4</t>
  </si>
  <si>
    <t>Wskaźnik planowanej łacznej kwoty spłaty zobowiazań, o której mowa w art..243 ust.1 ustawy do dochodów, po uwzględnieniu zobowiazań związku wspóltworzonego przez jednostkę samorzadu terytorialnego oraz po uwzględnieniu ustawowych wyłaczeń przypadajacych na dany rok</t>
  </si>
  <si>
    <t>9.6</t>
  </si>
  <si>
    <t>Dopuszczalny wskaźnik spłaty zobowiązań określonych w art.. 243 ustawy po uwzglednieniu ustawowych wyłaczeń, obliczony w oparciu o plan 3 kwartału  roku poprzedzajacego pierwszy rok prognozy( wskaźnik ustalony ośrednią artymetyczną z 3 poprzednich lat)</t>
  </si>
  <si>
    <t>9.6.1</t>
  </si>
  <si>
    <t>Dopuszczalny wskaźnik spłaty zobowiązań określonych w art.. 243 ustawy po uwzglednieniu ustawowych wyłaczeń, obliczony w oparciu o wykonanie roku poprzedzajacego pierwszy rok prognozy( wskaźnik ustalony ośrednią artymetyczną z 3 poprzednich lat)</t>
  </si>
  <si>
    <t>Informacje uzupełniajace o wybranych rodzajach wydatków budżetowych</t>
  </si>
  <si>
    <t>11.1</t>
  </si>
  <si>
    <t>Wydatki bieżące na wynagrodzenia i składki od nich naliczane</t>
  </si>
  <si>
    <t>11.2</t>
  </si>
  <si>
    <t>Wydatki związane z funkcjonowaniem organów jst</t>
  </si>
  <si>
    <t>11.3</t>
  </si>
  <si>
    <t>Wydatki objęte limitem art. 226 ust. 3 ustawy</t>
  </si>
  <si>
    <t>11.3.1</t>
  </si>
  <si>
    <t>bieżące</t>
  </si>
  <si>
    <t>11.3.2</t>
  </si>
  <si>
    <t>majatkowe</t>
  </si>
  <si>
    <t>11.6</t>
  </si>
  <si>
    <t>Wydatki majatkowe w formie dotacji</t>
  </si>
  <si>
    <t>Finansowanie programów, projektów lub zadań realizowanych z udziałem środków, o których mowa w art.. 5 ust. 1 pkt 2 i 3 ustawy</t>
  </si>
  <si>
    <t>12.1</t>
  </si>
  <si>
    <t>Dochody bieżące na programy, projekty lub zadania finansowane z udziałem środków, o których mowa w art.. 5 ust. 1 pkt 2 i 3 ustawy</t>
  </si>
  <si>
    <t>12.1.1</t>
  </si>
  <si>
    <t>środki określone w art.. 5 ust. 1 pkt 2 ustawy</t>
  </si>
  <si>
    <t>12.1.1.1</t>
  </si>
  <si>
    <t>środki określone w art.. 5 ust. 1 pkt 2 ustawy wynikające wyłącznie z zawartych umów na realizację programu, projektu lub zadania</t>
  </si>
  <si>
    <t>12.2</t>
  </si>
  <si>
    <t>Dochody majątkowe na programy, projekty lub zadania finansowane z udziałem środków, o których mowa w art.. 5 ust. 1 pkt 2 i 3 ustawy</t>
  </si>
  <si>
    <t>12.2.1</t>
  </si>
  <si>
    <t>12.2.1.1</t>
  </si>
  <si>
    <t>12.3</t>
  </si>
  <si>
    <t>Wydatki bieżące na programy, projekty lub zadania finansowane z udziałem środków, o których mowa w art.. 5 ust. 1 pkt 2 i 3 ustawy</t>
  </si>
  <si>
    <t>12.3.1</t>
  </si>
  <si>
    <t>finansowane środkami określonymi w art.. 5 ust. 1 pkt 2 ustawy</t>
  </si>
  <si>
    <t>12.3.2</t>
  </si>
  <si>
    <t>Wydatki bieżące na realizację prograsmu, projektu lub zadania wynikające wyłącznie z zawartych umów zpodmiotemdysponującym środkami, o których mowa w art.. 5 ust. 1 pkt 2 ustawy</t>
  </si>
  <si>
    <t>12.4</t>
  </si>
  <si>
    <t>Wydatki majątkowe na programy, projekty lub zadania finansowane z udziałem środków o których mowa w art.. 5 ust.1 pkt 2 i 3 ustawy</t>
  </si>
  <si>
    <t>12.4.1</t>
  </si>
  <si>
    <t>12.4.2</t>
  </si>
  <si>
    <t xml:space="preserve">Wydatki majatkowe na realizację programu, projektu lub zadania wynikające wyłącznie z zawartych umów z podmiotem dysponującym środkami, o których mowa w art.. 5 ust. 1 pkt 2 ustawy  </t>
  </si>
  <si>
    <t>12.5</t>
  </si>
  <si>
    <t xml:space="preserve">Wydatki na wkład krajowy w zwiazku z umową na realizację programu, projektu lub zadania finansowanego z udziałem środków, o których mowa w art.. 5 ust. 1 pkt 2 ustawy bez względu na stopień finansowania tymi środkami </t>
  </si>
  <si>
    <t>12.5.1</t>
  </si>
  <si>
    <t>w związku z już zawartą umową na realizację programu, projektu lub zadania</t>
  </si>
  <si>
    <t>Dane uzupełnialące o długu i jego spłacie</t>
  </si>
  <si>
    <t>14.1</t>
  </si>
  <si>
    <t>spłaty rat kapitałowych kredytów i pozyczek oraz wykup papierów wartościowych, o których mowa w pkt. 5.1, wynikające wyłacznie z tytułu zobowiazań już zaciągniętych</t>
  </si>
  <si>
    <t>6257</t>
  </si>
  <si>
    <t>6290</t>
  </si>
  <si>
    <t>Dotacje celowe w ramach programów finansowanych z udziałem środków europejskich oraz środków, o których mowa w art.. 5 ust. 3 pkt 5 lit. A i b ustawy, lub płatności w ramach budżetów środków europejskich, realizowanych przez jednostki samorządu terytorialnego</t>
  </si>
  <si>
    <t>Środki na dofinansowanie własnych inwestycji gmin, powiatów (związków gmin, związków powiatowo-gminnych, związków powiatów), samorządów województw, pozyskane z innych źródeł.</t>
  </si>
  <si>
    <t>0940</t>
  </si>
  <si>
    <t>Wpływy z rozliczeń/zwrotów z lat ubiegłych</t>
  </si>
  <si>
    <t>75085</t>
  </si>
  <si>
    <t>Wspólna obsługa jednostek samorządu terytorialnego</t>
  </si>
  <si>
    <t>0640</t>
  </si>
  <si>
    <t>Wpływy z tytułu kosztów egzekucyjnych, opłaty komorniczej i kosztów upomnień</t>
  </si>
  <si>
    <t>2057</t>
  </si>
  <si>
    <t>85230</t>
  </si>
  <si>
    <t>Pomoc w zakresie dożywiania</t>
  </si>
  <si>
    <t>855</t>
  </si>
  <si>
    <t>85501</t>
  </si>
  <si>
    <t>85502</t>
  </si>
  <si>
    <t>85503</t>
  </si>
  <si>
    <t>Rodzina</t>
  </si>
  <si>
    <t>Świadczenia wychowawcze</t>
  </si>
  <si>
    <t>Świadczenia rodzinne, świadczenia z funduszu alimentacyjnego oraz składki na ubezpieczenia emerytalne i rentowe z ubezpieczenia społecznego</t>
  </si>
  <si>
    <t>Karta Dużej Rodziny</t>
  </si>
  <si>
    <t>6057</t>
  </si>
  <si>
    <t>4420</t>
  </si>
  <si>
    <t>Podróże słuzbowe zagraniczne</t>
  </si>
  <si>
    <t>4017</t>
  </si>
  <si>
    <t>4117</t>
  </si>
  <si>
    <t>4127</t>
  </si>
  <si>
    <t>4307</t>
  </si>
  <si>
    <t>4417</t>
  </si>
  <si>
    <t>4437</t>
  </si>
  <si>
    <t>Rodziny zastępcze</t>
  </si>
  <si>
    <t>Zakup usług przez jednostki samorządu terytorialnego od innych jednostek samorzadu terytorialnego</t>
  </si>
  <si>
    <t>Dotacja dla Spólki Wodnej na utrzymanie i remont rowów odwadniających</t>
  </si>
  <si>
    <t>Wspieranie i upowszechnianie idei samorządowej poprzez wdrażanie programu pobudzania aktywności obywatelskiej - organizacja imprez z zakresu kultury</t>
  </si>
  <si>
    <t>Budowa sieci wodociagowej z ujęciem wody oraz oczyszczalnia ścieków w miejscowości Płoskie*</t>
  </si>
  <si>
    <t>Budowa sieci wodociągowej z ujęciem wody w m. Żdanówek - kontynuacja etapu I i II*</t>
  </si>
  <si>
    <t>Termomodernizacja budynków użyteczności publicznej w Gminie Zamość - SP Mokre, SP Pniówek, SP Lipsko, SP Borowina Sitaniecka*</t>
  </si>
  <si>
    <t>RoweLove Roztocze - razem pomimo granic*</t>
  </si>
  <si>
    <t xml:space="preserve">Oswiata i wychowanie </t>
  </si>
  <si>
    <t>CUW</t>
  </si>
  <si>
    <t>2017-2019</t>
  </si>
  <si>
    <t>Budowa zbiorowej sieci wodociągowej z ujęciem wody w m. Płoskie</t>
  </si>
  <si>
    <t>w tym: na pokrycie deficytu</t>
  </si>
  <si>
    <t>Nazwa Sołectwa</t>
  </si>
  <si>
    <t>Planowane zadanie</t>
  </si>
  <si>
    <t>Jednostka realizująca</t>
  </si>
  <si>
    <t>Klasyfikacja budżetowa</t>
  </si>
  <si>
    <t>dział</t>
  </si>
  <si>
    <t>Białobrzegi</t>
  </si>
  <si>
    <t>GZOK</t>
  </si>
  <si>
    <t>Białowola</t>
  </si>
  <si>
    <t>Borowina Sitaniecka</t>
  </si>
  <si>
    <t>3.1</t>
  </si>
  <si>
    <t>Bortatycze</t>
  </si>
  <si>
    <t>4.1</t>
  </si>
  <si>
    <t>Bortatycze Kolonia</t>
  </si>
  <si>
    <t>Hubale</t>
  </si>
  <si>
    <t>6.1</t>
  </si>
  <si>
    <t>Chyża</t>
  </si>
  <si>
    <t>7.1</t>
  </si>
  <si>
    <t>Jatutów</t>
  </si>
  <si>
    <t>Kalinowice</t>
  </si>
  <si>
    <t>Lipsko</t>
  </si>
  <si>
    <t>10.1</t>
  </si>
  <si>
    <t>Lipsko Kosobudy</t>
  </si>
  <si>
    <t>Lipsko Polesie</t>
  </si>
  <si>
    <t>Łapiguz</t>
  </si>
  <si>
    <t>13.1</t>
  </si>
  <si>
    <t>Mokre</t>
  </si>
  <si>
    <t>Płoskie</t>
  </si>
  <si>
    <t>15.1</t>
  </si>
  <si>
    <t>Pniówek</t>
  </si>
  <si>
    <t>16.1</t>
  </si>
  <si>
    <t>Siedliska</t>
  </si>
  <si>
    <t>17.1</t>
  </si>
  <si>
    <t>Sitaniec</t>
  </si>
  <si>
    <t>18.1</t>
  </si>
  <si>
    <t>Sitaniec Kolonia</t>
  </si>
  <si>
    <t>19.1</t>
  </si>
  <si>
    <t>Sitaniec Wolica</t>
  </si>
  <si>
    <t>20.1</t>
  </si>
  <si>
    <t>Szopinek</t>
  </si>
  <si>
    <t>21.1</t>
  </si>
  <si>
    <t>Skaraszów</t>
  </si>
  <si>
    <t>22.1</t>
  </si>
  <si>
    <t>Skokówka</t>
  </si>
  <si>
    <t>23.1</t>
  </si>
  <si>
    <t>Wieprzec</t>
  </si>
  <si>
    <t>24.1</t>
  </si>
  <si>
    <t>Wierzchowiny</t>
  </si>
  <si>
    <t>25.1</t>
  </si>
  <si>
    <t>Wólka Panieńska</t>
  </si>
  <si>
    <t>26.1</t>
  </si>
  <si>
    <t>Wólka Wieprzecka</t>
  </si>
  <si>
    <t>27.1</t>
  </si>
  <si>
    <t>Wysokie</t>
  </si>
  <si>
    <t>28.1</t>
  </si>
  <si>
    <t>Wychody</t>
  </si>
  <si>
    <t>29.1</t>
  </si>
  <si>
    <t>Zarzecze</t>
  </si>
  <si>
    <t>30.1</t>
  </si>
  <si>
    <t>Zwódne</t>
  </si>
  <si>
    <t>31.1</t>
  </si>
  <si>
    <t>Zalesie</t>
  </si>
  <si>
    <t>32.1</t>
  </si>
  <si>
    <t>Zawada</t>
  </si>
  <si>
    <t>33.1</t>
  </si>
  <si>
    <t>33.2</t>
  </si>
  <si>
    <t>Żdanów</t>
  </si>
  <si>
    <t>34.1</t>
  </si>
  <si>
    <t>Żdanówek</t>
  </si>
  <si>
    <t>35.1</t>
  </si>
  <si>
    <t>7.2</t>
  </si>
  <si>
    <t>Załacznik nr 5</t>
  </si>
  <si>
    <t>Załacznik nr 7</t>
  </si>
  <si>
    <t>Załacznik nr 6</t>
  </si>
  <si>
    <t>Załacznik nr 8</t>
  </si>
  <si>
    <t>Załacznik nr 9</t>
  </si>
  <si>
    <t>Załacznik nr 10</t>
  </si>
  <si>
    <t>0760</t>
  </si>
  <si>
    <t>Wpływy z tytułu przekształcenia prawa użytkowania wieczystego przysługującego osobom fizycznym w parawo własności</t>
  </si>
  <si>
    <t>75814</t>
  </si>
  <si>
    <t>Różne rozliczenia finansowe</t>
  </si>
  <si>
    <t>Wysoka jakośc nauczania w Płoskiem*</t>
  </si>
  <si>
    <t>Nowoczesne pracownie komputerowe i przyrodnicze w szkołach Gminy Zamość*</t>
  </si>
  <si>
    <t>2059</t>
  </si>
  <si>
    <t>Ochrona zdrowia</t>
  </si>
  <si>
    <t>Dotacje celowe otrzymane z budżetu państwa na realizację zadań bieżących z zakresu administracji rządowej zlecone gminom (związkom gmin  związkom powiatowo-gminnym), zwiazane z realizacją świadczenia wychowawczego stanowiącego pomoc państwa w wychowaniu dzieci</t>
  </si>
  <si>
    <t>85504</t>
  </si>
  <si>
    <t>Wspieranie rodziny</t>
  </si>
  <si>
    <t>0950</t>
  </si>
  <si>
    <t>Wpływy z tytułu kar i odszkodowań wynikających z umów</t>
  </si>
  <si>
    <t>6260</t>
  </si>
  <si>
    <t>Budowa sieci wodociągowej z ujęciem wody w m.Żdanówek - kontynuacja etapu I i II</t>
  </si>
  <si>
    <t>Odnawialne źródła energii w Gminie Zamość część I*</t>
  </si>
  <si>
    <t>Dotacje otrzymane z państwowych funduszy celowych na finansowanie lub dofinansowanie kosztów realizacji inwestycji i zakupów inwestycyjnych jednostek sektora finansów publicznych</t>
  </si>
  <si>
    <t>60011</t>
  </si>
  <si>
    <t>Drogi publiczne krajowe</t>
  </si>
  <si>
    <t>60017</t>
  </si>
  <si>
    <t>Drogi wewnętrzne</t>
  </si>
  <si>
    <t>6170</t>
  </si>
  <si>
    <t>Wpłaty od jednostek na państwowy fundusz celowy na finansowanie lub dofinansowanie zadań inwestycyjnych</t>
  </si>
  <si>
    <t>80152</t>
  </si>
  <si>
    <t>4019</t>
  </si>
  <si>
    <t>4119</t>
  </si>
  <si>
    <t>4129</t>
  </si>
  <si>
    <t>4177</t>
  </si>
  <si>
    <t>4179</t>
  </si>
  <si>
    <t>4219</t>
  </si>
  <si>
    <t>4249</t>
  </si>
  <si>
    <t>4309</t>
  </si>
  <si>
    <t>4419</t>
  </si>
  <si>
    <t>spłaty rat pożyczek i kredytów</t>
  </si>
  <si>
    <t>Niepubliczne przedszkola</t>
  </si>
  <si>
    <t>Powiat Zamojski / Przebudowa drogi powiatowej nr 3247L dr. Kr. Nr 17 - Pniówk - Suchowola - Maciejówka</t>
  </si>
  <si>
    <t>środki budzetu państwa</t>
  </si>
  <si>
    <t>Edukacja matematyczna poprzez sport*</t>
  </si>
  <si>
    <t>Szkola Podstawowa w Płoskiem</t>
  </si>
  <si>
    <t>Wysoka jakość nauczania w Płoskiem*</t>
  </si>
  <si>
    <t>Budowa Centrum Kultury Dawnej w m. Wysokie*</t>
  </si>
  <si>
    <t>Kultura fizyczna</t>
  </si>
  <si>
    <t>Zadania z zakresu kultury fizycznej</t>
  </si>
  <si>
    <t>Budowa Kompleksu sportowego w m. Zawada - przebudowa boiska piłkarskiego*</t>
  </si>
  <si>
    <t>Rozbudowa i przebudowa świetlicy wiejskiej w miejscowości Żdanówek*</t>
  </si>
  <si>
    <t>Budowa sieci wodociagowej z ujęciem wody oraz oczyszczalnią ścieków w miejscowości Płoskie*</t>
  </si>
  <si>
    <t>Przebudowa dróg gminnych nr 110385L i 110408L wraz z budową chodnika w m. Jatutów*</t>
  </si>
  <si>
    <t>Przebudowa drogi gminnej nr 110444L w m. Szopinek (Infułacka)*</t>
  </si>
  <si>
    <t>Zagospodarowanie placu wiejskiego na cele rekreacji i wypoczynku w m. Zarzecze</t>
  </si>
  <si>
    <t>Urząd Gminy Zamość</t>
  </si>
  <si>
    <t>Zadania bieżące</t>
  </si>
  <si>
    <t>Zadania inwestycyjne</t>
  </si>
  <si>
    <t>rozdział</t>
  </si>
  <si>
    <t>Gospodarka komunalna i ochrona środowiska</t>
  </si>
  <si>
    <t>Zakup materiałów i wyposażenia</t>
  </si>
  <si>
    <t>Termomodernizacja świelicy wiejskiej w m. Lipsko</t>
  </si>
  <si>
    <t>35.2</t>
  </si>
  <si>
    <t>1.1.1.3</t>
  </si>
  <si>
    <t>Edukacja matematyczna poprzez sport</t>
  </si>
  <si>
    <t>SP Płoskie</t>
  </si>
  <si>
    <t>1.1.1.4</t>
  </si>
  <si>
    <t>Wysoka jakość nauczania w Płoskiem</t>
  </si>
  <si>
    <t>2018-2019</t>
  </si>
  <si>
    <t>Budowa zbiorczej sieci wodociągowej z ujęciem wody oraz oczyszcalnią ścieków w m. Ploskie</t>
  </si>
  <si>
    <t xml:space="preserve">Centrum Kultury Dawnej w m.Wysokie </t>
  </si>
  <si>
    <t>1.1.2.4</t>
  </si>
  <si>
    <t>2017-2020</t>
  </si>
  <si>
    <t>Budowa kompleksu sportowego w miejscowości Zawada - przebudowa boiska sportowego</t>
  </si>
  <si>
    <t>2018-2020</t>
  </si>
  <si>
    <t>Rozbudowa i przebudowa świetlicy wiejskiej w miejscowoąci Żdanówek</t>
  </si>
  <si>
    <t>Przebudowa drogi gminnej nr 110444L w m. Szopinek (Infułacka)</t>
  </si>
  <si>
    <t>2015-2021</t>
  </si>
  <si>
    <t>2017-2021</t>
  </si>
  <si>
    <t>Przebudowa dróg gminnych nr 110385L i 110408L wraz z budową chodnika w m. Jatutów</t>
  </si>
  <si>
    <t>przekształcenie użytkowania wieczystego w prawo własności</t>
  </si>
  <si>
    <t>0870</t>
  </si>
  <si>
    <t>Wpływy ze sprzedaży składników majątkowych</t>
  </si>
  <si>
    <t>Wpływy z tytułu kar i odszkodowań wynikajacych z umów</t>
  </si>
  <si>
    <t>6350</t>
  </si>
  <si>
    <t>Środki otrzymane z państwowych funduszy celowych na finansowanie lub dofinansowanie kosztów realizacji inwestycji i zakupów inwestycyjnych jednostek sektora finansów publicznych</t>
  </si>
  <si>
    <t>0610</t>
  </si>
  <si>
    <t>Wpływy z opłat egzaminitacyjnych oraz opłat za wydawanie świadectw, dyplomów, zaświadczeń, certyfikatów i ich duplikatów</t>
  </si>
  <si>
    <t>Wpływy ze zwrotów dotacji oraz płatności wykorzystanych niezgodnie z przeznaczeniem lub z naruszeniem procedur, o których mowa w art.. 184 ustawy, pobranych nienależnie lub w nadmiernej wysokości.</t>
  </si>
  <si>
    <t>85508</t>
  </si>
  <si>
    <t>85513</t>
  </si>
  <si>
    <t>Składki na ubezpieczenie zdrowotne opłaczne za osoby pobierające niektóre świadczenia rodzinne, zgodnie z przepisami ustawy o świadczeniach rodzinnych oraz osoby pobierajśce zasiłki dlaopiekunów, zgodnie z przepisami ustawy z dnia 4 kwietnia 2014 r. o ustaleniu i wypłacie zasiłków dla opiekunów</t>
  </si>
  <si>
    <t>90005</t>
  </si>
  <si>
    <t>Ochrona powietrza atmosferycznego i klimatu</t>
  </si>
  <si>
    <t>90026</t>
  </si>
  <si>
    <t>Pozostałe działania związane z gospodarką odpadami</t>
  </si>
  <si>
    <t>Dofinansowanie z "Programu rozwoju infrastruktury sportowo-rekreacyjnej o charakterze wielopokoleniowym - Otwarte Strefy Aktywności (OSA)</t>
  </si>
  <si>
    <t>75109</t>
  </si>
  <si>
    <t>75113</t>
  </si>
  <si>
    <t>Wybory do rad gmin, rad powiatów i sejmików województw, wybory wójtów, burmistrzów i prezydentów miast oraz referenda gminne, powiatowe i wojewódzkie</t>
  </si>
  <si>
    <t>Wybory do Parlamentu Europejskiego</t>
  </si>
  <si>
    <t>6630</t>
  </si>
  <si>
    <t>Dotacje celowe przekazane do samorządu województwa na inwestycje i zakupy inwestycyjne realizowane a podstawie porozumień (umów) między jednostkami samorzadu terytorialnego</t>
  </si>
  <si>
    <t>4427</t>
  </si>
  <si>
    <t>4429</t>
  </si>
  <si>
    <t>4707</t>
  </si>
  <si>
    <t>4709</t>
  </si>
  <si>
    <t>4959</t>
  </si>
  <si>
    <t>6220</t>
  </si>
  <si>
    <t>6230</t>
  </si>
  <si>
    <t>Podróże służbowe zagraniczne</t>
  </si>
  <si>
    <t>Róznice kursowe</t>
  </si>
  <si>
    <t>Dotace celowe z budzetu na finansowanie lub dofinansowanie kosztów realizacji inwestycji i zakupów inwestycyjnych innych jednostek sektora finansów publicznych</t>
  </si>
  <si>
    <t>Dotace celowe z budzetu na finansowanie lub dofinansowanie kosztów realizacji inwestycji i zakupów inwestycyjnych innych jednostek niezalicznych do sektora finansów publicznych</t>
  </si>
  <si>
    <t>4530</t>
  </si>
  <si>
    <t>Podatek od towarów i usług (VAT)</t>
  </si>
  <si>
    <t>Działalnośc placówek opiekuńczo - wychowawczych</t>
  </si>
  <si>
    <t>85404</t>
  </si>
  <si>
    <t>Wczesne wspomaganie rozwoju dziecka</t>
  </si>
  <si>
    <t>Pomoc materialna dla uczniów o charakterze socjalnym</t>
  </si>
  <si>
    <t>Jaworowski Przyrodniczy Park Narodowy</t>
  </si>
  <si>
    <t>Stowarzyszenie samorządowców "Euroregion Karpaty - Ukraina"</t>
  </si>
  <si>
    <t>Departament Ekologii i Zasobów Natiralnych - Lwowska Obwodowa Administracja Państwowa</t>
  </si>
  <si>
    <t>Powiat Zamojski / Budowa chodnika przy drodze powiatowej nr 3218L w m. Wysokie</t>
  </si>
  <si>
    <t>Województwo Lubelskie</t>
  </si>
  <si>
    <t>Roztoczański Park Narodowy</t>
  </si>
  <si>
    <t>Wykonanie altany wraz z infrastrukturą turystyczną przy szlaku rowerowym w miejscowości Mokre</t>
  </si>
  <si>
    <t>Odnawialne źródła energii w Gminie Zamość - część III*</t>
  </si>
  <si>
    <t>Przebudowa przepompowni sieci kanalizacji sanitarnej w m. Sitaniec (Osiedle Piaski)*</t>
  </si>
  <si>
    <t>Rozbudowa sieci kanalizacji sanitarnej i wodociagowej w m. Sitaniec (osiedle) działki nr geod. 1137/53, 1136/27, 1137/52, 1176/3, 1162/1*</t>
  </si>
  <si>
    <t>Rozbudowa sieci wodociagowej i kanalizacyjnej wraz z przyłączami w m. Żdanów, Żdanówek *</t>
  </si>
  <si>
    <t>Budowa zbiorczej sieci wod. Płoskie</t>
  </si>
  <si>
    <t>Rozbudowa kanalizacji sanitarnej w m. Klalinowice, Szopinek, Wóka Panieńska</t>
  </si>
  <si>
    <t>Rozbudowa sieci kanalizacyjnej w m. Kalinowice</t>
  </si>
  <si>
    <t>Rozbudowa sieci kanalizacji sanitarnej wraz z przyłaczami w m. Szopinek</t>
  </si>
  <si>
    <t>Budowa sieci wodociagowej z ujęciem wody w m. Żdanówek - kontynuacja etapu I i II*</t>
  </si>
  <si>
    <t>Zakup aparatu prądotwórczego</t>
  </si>
  <si>
    <t>Przebudowa chodnika przy drodze krajowej nr 17 w m. Sitaniec *</t>
  </si>
  <si>
    <t>Przebudowa drogi gminnej nr 110397L w m. Sitaniec Wolica *</t>
  </si>
  <si>
    <t>Przebudowa drogi gminnej nr 112221L w m. Sitaniec Wolica i Sitaniec *</t>
  </si>
  <si>
    <t>Budowa drogi gminnej dojazdowej "KD-D" w m. Płoskie - od drogi powiatowej nr 3217L w kierunku Sołectwa Zawada *</t>
  </si>
  <si>
    <t>Przebudowa dróg gminnych nr 110385L i 110408L wraz z budową chodnika w m. Jatutów *</t>
  </si>
  <si>
    <t>Przebudowa drogi gminnej położonej w m. Kalinowice na dz. nr ewid. 22/34</t>
  </si>
  <si>
    <t>Przebudowa drogi gminnej nr 110381L w m. Szopinek</t>
  </si>
  <si>
    <t>Przebudowa drogi wewnętrznej nr geod. 659/39 i 659/40 w m. Płoskie ( od DK74 przed DP 3217L do m. Siedliska)</t>
  </si>
  <si>
    <t>Modernizacja drogi transportu rolnego w m. Wychody , nr geodezyjny 36, obręb Wieprzec-Wychody</t>
  </si>
  <si>
    <t>Budowa drogi gminnej nr geod. 128( obr. Wieprzec Wychody) i 493 ( obr.Zarzecze) - przedłużenie drogi gminnej nr 112233L w kierunku m. Wychody</t>
  </si>
  <si>
    <t>Przebudowa drogi gminnej wewnętrznej nr geod. 316 w m. Zawada (łącznik DK 74 i drogi gminnej nr 110390L)</t>
  </si>
  <si>
    <t>Budowa siłowni zewnętrznej przy szkole w m. Płoskie wraz z monitoringiem</t>
  </si>
  <si>
    <t>Rozbudowa obiektu Szkoły Podstawowej i Przedszkola w m. Kalinowice - budowa Sali gimnastycznej</t>
  </si>
  <si>
    <t>Budowa oświetlenia ulicznego drogi powiatowej nr 3256 L w m. Zalesie *</t>
  </si>
  <si>
    <t xml:space="preserve">Budowa oświetlenia ulicznego przy drodze gminnej nr 110429L w m. Chyża </t>
  </si>
  <si>
    <t>Budowa oświetlenia ulicznego drogi wewnętrznej (gminnej), dz. nr. ewid. 22/34 w m. Kalinowice</t>
  </si>
  <si>
    <t>Budowa oświetlenia ulicznego drogi powiatowej nr 3247L w m. Pniówek</t>
  </si>
  <si>
    <t>Budowa oświetlenia ulicznego w m. Sitaniec - drogi gminne wewnętrzne na osiedlu Ferencówka</t>
  </si>
  <si>
    <t>Budowa oświetlenia ulicznego przy drogach gminnych nr 110384L i 110407L  w m. Wólka Panieńska</t>
  </si>
  <si>
    <t xml:space="preserve">Budowa oświetlenia ulicznego drogi gminnej nr 110434L w m. Wysokie-Sitaniec Wolica   </t>
  </si>
  <si>
    <t>Oświetlenie uliczne w m. Chyża przy dr.powiat. nr 3218L</t>
  </si>
  <si>
    <t>Oświetlenie uliczne w m. Jatutów - przebudowa przy dr. gm. nr 110407L</t>
  </si>
  <si>
    <t>Budowa oświetlenia ulicznego drogi gminnej wewnętrznej osiedlowej w m. Zawada (osiedle za kółkiem rolniczym)</t>
  </si>
  <si>
    <t>Budowa oświetlenia drogowego w m. Siedliska droga powiatowa nr 32147L</t>
  </si>
  <si>
    <t>Zagospodarowanie placu wiejskiego przy świetlicy w m. Białobrzegi - rekreacja i wypoczynek *</t>
  </si>
  <si>
    <t>Urządzenie placu wiejskiego w miejscowości Bortatycze Kolonia - rekreacja wypoczynek *</t>
  </si>
  <si>
    <t>Prace urządzeniowe na parkingu przy Centrum Kultury Sołectwa Lipsko-ułożenie krawężników i utwardzenie parkingu</t>
  </si>
  <si>
    <t xml:space="preserve">Budowa otwartej strefy aktywności w m. Hubale         </t>
  </si>
  <si>
    <t xml:space="preserve">Zagospodarowanie placu wiejskiego w m. Szopinek - rekreacja i wypoczynek </t>
  </si>
  <si>
    <t xml:space="preserve">Budowa parkingu publicznego w m. Wychody  </t>
  </si>
  <si>
    <t xml:space="preserve">Budowa parkingu przy świetlicy wiejskiej i ,,Orliku'' w m. Żdanów </t>
  </si>
  <si>
    <t>Urządzenie placu wiejskiego (altanka) w m. Żdanówek</t>
  </si>
  <si>
    <t>Urządzenie placu wiejskiego w m. Bortatycze - rekreacja i wypoczynek</t>
  </si>
  <si>
    <t>Budowa zatoki autobusowej na działkach nr 61/17 61/18 w m. Kalinowice *</t>
  </si>
  <si>
    <t xml:space="preserve">Zakup nieruchomości - budynek, ul.Szczebrzeska 120 w Zamościu </t>
  </si>
  <si>
    <t>Odnawialne żródła energii w Gminie Zamosc- czesc III</t>
  </si>
  <si>
    <t xml:space="preserve">Rewitalizacja terenu wokół świetlicy wiejskiej w m. Siedliska </t>
  </si>
  <si>
    <t xml:space="preserve">Wykonanie altanki przy świetlicy wiejskiej w m. Skaraszów </t>
  </si>
  <si>
    <t>Montaż klimatyzacji w świetlicy wiejskiej w m. Wierzchowiny i wykonanie chłodni w pomieszczeniu gospodarczym</t>
  </si>
  <si>
    <t>Adaptacja poddasza obiektu GOK w m. Wysokie</t>
  </si>
  <si>
    <t>Rozbudowa i przebudowa świetlicy wiejskiej w m. Żdanówek*</t>
  </si>
  <si>
    <t xml:space="preserve">Budowa siłwoni terenowej w m. Borowina Sitaniecka </t>
  </si>
  <si>
    <t>Przebudowa boiska sportowego przy świetlicy wiejskiej w m. Jatutów</t>
  </si>
  <si>
    <t>Budowa kompleksu sportowego w m. Zawada - przebudowa boiska sportowego*</t>
  </si>
  <si>
    <t>Zakup samochodu dla wyposażenia grupy wod-kan</t>
  </si>
  <si>
    <t xml:space="preserve">Drogi wewnętrzne </t>
  </si>
  <si>
    <t xml:space="preserve">Zakup usług remontowych </t>
  </si>
  <si>
    <t>Remont dróg dojazdowy do pól w m. Białobrzegi</t>
  </si>
  <si>
    <t>Zakup nagłośnienia do świetlicy wiejskiej w m. Białobrzegi</t>
  </si>
  <si>
    <t>Zakup zmywarki, wyposażenie kuchni oraz rolety okienne do świetlicy wiejskiej w m. Białobrzegi</t>
  </si>
  <si>
    <t xml:space="preserve">Zagospodarowanie placu wiejskiego przy świetlicy w m. Białobrzegi - rekreacja i wypoczynek </t>
  </si>
  <si>
    <t xml:space="preserve">Remont dróg gminnych w m. Białowola </t>
  </si>
  <si>
    <t xml:space="preserve">Kultura fizyczna i sport </t>
  </si>
  <si>
    <t>Zadania w zakresie kultury fizycznej</t>
  </si>
  <si>
    <t>Remont drogi dojazdowej do pól w m. Bortatycze (,,przy cmentarzu'' wykonanie podbudowy kamiennej w miejscach najbardziej zniszczonych)</t>
  </si>
  <si>
    <t>Urządzenie placu wiejskiego w miejscowości Bortatycze Kolonia - rekreacja wypoczynek</t>
  </si>
  <si>
    <t>Budowa oświetlenia ulicznego przy drodze gminnej nr 110429L w m. Chyża</t>
  </si>
  <si>
    <t>Zakup i montaż wiaty przystankowej przy drodze powiatowej nr 3218L w m. Chyża</t>
  </si>
  <si>
    <t>7.3</t>
  </si>
  <si>
    <t>Zakup wyposażenia do świetlicy wiejskiej w m. Chyża</t>
  </si>
  <si>
    <t>zakup usług remontowych</t>
  </si>
  <si>
    <t>10.2</t>
  </si>
  <si>
    <t xml:space="preserve">Remont oświetlenia ulicznego wzdłóż drogi powiatowej 3249L w m. Mokre wraz z wyniesieniem szafek oświetlenia ulicznego ze stacją  trafo oraz z wymianą opraw sodowych na oprawy typu led  </t>
  </si>
  <si>
    <t>Remont drogi wewnętrznej nr geod. 376 w m. Sitaniec Kolonia</t>
  </si>
  <si>
    <t xml:space="preserve">Przebudowa drogi gminnej nr 110397L w m. Sitaniec Wolica (opracowanie dokumentacji) </t>
  </si>
  <si>
    <t xml:space="preserve">Zakup kontenera magzynowego na potrzeby świetlicy wiejskiej w m. Skaraszów </t>
  </si>
  <si>
    <t>22.2</t>
  </si>
  <si>
    <t xml:space="preserve">Budowa parkingu publicznego w m. Wychody </t>
  </si>
  <si>
    <t xml:space="preserve">Remont pomieszczenia w dolnej części świetlicy w m. Wólka Wieprzecka </t>
  </si>
  <si>
    <t>Zakup zmywarki do naczyń</t>
  </si>
  <si>
    <t>27.3</t>
  </si>
  <si>
    <t xml:space="preserve">Zakup i montaż dodatkowych elementów na placu zabaw w m. Wólka Wieprzecka </t>
  </si>
  <si>
    <t>Budowa oświetlenia ulicznego drogi powiatowej nr 3256 L w m. Zalesie</t>
  </si>
  <si>
    <t>Festiwal piosenki biesiadnej w. Zawada</t>
  </si>
  <si>
    <t>Doposażenie świetlicy wiejskiej w m. Żdanów (chłodziarka, zmywarka, krajalnica, montaż klimatyzacji)</t>
  </si>
  <si>
    <t>34.2</t>
  </si>
  <si>
    <t>Zakup i wymiana trzech wiat przystankowych przy drodze wojewódzkiej nr 849 w m. Żdanówek</t>
  </si>
  <si>
    <t>Ogółem:</t>
  </si>
  <si>
    <t>UG</t>
  </si>
  <si>
    <t xml:space="preserve">Wydatki planowane w 2019 r. </t>
  </si>
  <si>
    <t>2019-2020</t>
  </si>
  <si>
    <t>2019-2022</t>
  </si>
  <si>
    <t>1.3.1,1</t>
  </si>
  <si>
    <t>Program zdrowotny profilaktyki zakażeń brodawczaka ludzkiego (HPV) w Gminie Zamość</t>
  </si>
  <si>
    <t>Rozbudowa obiektu Szkoły Podstawowej i Przedszkola w Kalinowicach - budowa Sali gimnastycznej</t>
  </si>
  <si>
    <t>1.3.2.18</t>
  </si>
  <si>
    <t>Przebudowa drogi powiatowej  nr 3247L dr. Kr. Nr 17 Pniówek - Suchowola - Maciejówka</t>
  </si>
  <si>
    <t>1.3.2.22</t>
  </si>
  <si>
    <t>1.3.2.23</t>
  </si>
  <si>
    <t>Przebudowa sieci kanalizacji sanitarnej w m. Sitaniec Piaski</t>
  </si>
  <si>
    <t>1.3.2.24</t>
  </si>
  <si>
    <t>Rozbudowa sieci kanalizacji sanitarnej i wodociągowej w m. Sitaniec (osiedle)</t>
  </si>
  <si>
    <t>1.3.2.25</t>
  </si>
  <si>
    <t>Przebudowa drogi gminnej nr 112221L w m. Sitaniec Wolica i Sitaniec</t>
  </si>
  <si>
    <t>1.3.2.26</t>
  </si>
  <si>
    <t>Budowa drogi gminnej dojazdowej "KD-D" w m. Płoskie - do drogi powiatowej nr 3217L w kier. M. Zawada (regulacja stanu prawnego)</t>
  </si>
  <si>
    <t>1.3.2.28</t>
  </si>
  <si>
    <t>Przebudowa chodnika przy dr. Kraj. Nr 17 w m. Sitaniec</t>
  </si>
  <si>
    <t>1.3.2.30</t>
  </si>
  <si>
    <t>Przebudowa oświetlenia ulicznegowm. Jatutów przy dr. Gm. Nr 110407L</t>
  </si>
  <si>
    <t>Gminny Zakład Obsługi Komunalnej Gminy Zamość</t>
  </si>
  <si>
    <t>1.3.2.31</t>
  </si>
  <si>
    <t>Rozbudowa Kanalizacji sanitarnej w m. Kalinowice, Szopinek i Wólka Panieńska</t>
  </si>
  <si>
    <t>Rozbudowa sieci kanalizacji sanitarnej wraz z przyłączeniami w m. Szopinek</t>
  </si>
  <si>
    <t>Rok 2019</t>
  </si>
  <si>
    <t>Plan na 31.12.2019 rok.</t>
  </si>
  <si>
    <t>Wykonanie na 31.12.2019 r.</t>
  </si>
  <si>
    <t>Różne dochody</t>
  </si>
  <si>
    <t>Przebudowa drogi gminnej nr 110381L w m. Szopinek *</t>
  </si>
  <si>
    <t>Przebudowa drogi gminnej nr 110386L w m. Pniówek *</t>
  </si>
  <si>
    <t>Przebudowa drogi gminnej nr 110422L w m. Płoskie*</t>
  </si>
  <si>
    <t>0800</t>
  </si>
  <si>
    <t>Spadki, zapisy, darowizny</t>
  </si>
  <si>
    <t>75802</t>
  </si>
  <si>
    <t>2750</t>
  </si>
  <si>
    <t>6330</t>
  </si>
  <si>
    <t>Uzupełnienie subwencji ogólnej dla jednostek sektora finansów publicznych</t>
  </si>
  <si>
    <t>Środki na uzupełnienie dochodów gmin</t>
  </si>
  <si>
    <t>Dotacje celowe otrzymane z budżetu państwana realizację inwestycji i zakupów inwestycyjnych własnych gmin ( związków gmin, związków powiatowo-gminnych)</t>
  </si>
  <si>
    <t>2680</t>
  </si>
  <si>
    <t>Rekompensaty utraconych dochodów w podatkach i opłatach lokalnych</t>
  </si>
  <si>
    <t>Wpływy z tytułu odszkodowania za przejęte nieruchomości pod inwestycje celu publicznego</t>
  </si>
  <si>
    <t>Wpływu z tytułu kar i odszkodowań wynikających z umów</t>
  </si>
  <si>
    <t>Wpływy z tytułu sprzedaży składników majatkowych</t>
  </si>
  <si>
    <t>75108</t>
  </si>
  <si>
    <t>Wybory do Sejmu i Senatu</t>
  </si>
  <si>
    <t>80153</t>
  </si>
  <si>
    <t>Zapewnienie uczniom prawa do bezpłatnego dostępu do podręczników, materiałówedukacyjnych lub materiałów ćwiczeniowych</t>
  </si>
  <si>
    <t>Realizacja wydatków budżetowych w 2019 r.</t>
  </si>
  <si>
    <t>Plan na 31.12.2019 r.</t>
  </si>
  <si>
    <t>2300</t>
  </si>
  <si>
    <t xml:space="preserve">Wpłaty od jednostek na państwowy fundusz celowy </t>
  </si>
  <si>
    <t>Z uczniami w europejski świat wartości*</t>
  </si>
  <si>
    <t>Pozytywnie aktywni*</t>
  </si>
  <si>
    <t>2820</t>
  </si>
  <si>
    <t>Dotacja celowa z budżetu na finansowanie lub dofinansowanie zadań zleconych do realizacji stowarzyszeniom</t>
  </si>
  <si>
    <t>85203</t>
  </si>
  <si>
    <t>Ośrodki wsparcia</t>
  </si>
  <si>
    <t>Zakup pomocy naukowych i dydaktycznych</t>
  </si>
  <si>
    <t>4580</t>
  </si>
  <si>
    <t>Przelewy na rachunki lokat</t>
  </si>
  <si>
    <t>przelewy na rachunki lokat</t>
  </si>
  <si>
    <t xml:space="preserve">      Plan na 31.12.2019 r.</t>
  </si>
  <si>
    <t xml:space="preserve">Wykonanie na 31.12.2019 r. </t>
  </si>
  <si>
    <t>Kwota dotacji celowych  - plan na 31.12.2019 r.</t>
  </si>
  <si>
    <t>Kwota dotacji podmiotowych - plan na 31.12.2019 r.</t>
  </si>
  <si>
    <t>Kwota dotacji celowych  - wykonanie za 2019 r.</t>
  </si>
  <si>
    <t>Kwota dotacji podmiotowych - wykonanie za 2019 r.</t>
  </si>
  <si>
    <t>Dotacja dla OSP Mokre</t>
  </si>
  <si>
    <t>Publiczne jesnostki systemu oświaty</t>
  </si>
  <si>
    <t>Powiat Zamojski / Budowa chodnika przy drodze powiatowej nr 3250L Topornica - Stacja Kolejowa Zwierzyniec w m. Zarzecze etap III</t>
  </si>
  <si>
    <t>Realizacja wydatków na programy finansowane z udziałem  środków pochodzacych z budżetu Unii Europejskiej za 2019 r.</t>
  </si>
  <si>
    <t xml:space="preserve">Planowane wydatki na 31.12.2019 r. </t>
  </si>
  <si>
    <t xml:space="preserve">Wykonane wydatki na 31.12.2019 r. </t>
  </si>
  <si>
    <t>Z uczniami w europejski świat wartości</t>
  </si>
  <si>
    <t>Modernizacja oswietlenia ulicznego w Gminie Zamość</t>
  </si>
  <si>
    <t>WYDATKI NA ZADANIA INWESTYCYJNE - realizacja za 2019 r.</t>
  </si>
  <si>
    <t>Rozbudowa kanalizacji sanitarnej w m. Wólka Panieńska (droga wewnetrzna nr geod. 140/37)*</t>
  </si>
  <si>
    <t>Rozbudowa sieci wodociągowej w m. Sitaniec (droga wewnętrzna nr geod. 140/2)*</t>
  </si>
  <si>
    <t>Budowa sieci wodociagowej wraz z budową przyłaczy w m. Żdanówek*</t>
  </si>
  <si>
    <t>Przebudowa drogi gminnej nr 110386L w m. Pniówek</t>
  </si>
  <si>
    <t>Przebudowa drogi gminnej nr 110422L w m. Płoskie</t>
  </si>
  <si>
    <t>Budowa drogi gm. 112227L w m. Pniówek ( za szkoła)</t>
  </si>
  <si>
    <t>Przebudowa drog gminnych nr 110381L i 110382L w m. Szopinek*</t>
  </si>
  <si>
    <t>Przebudowa drogi gminnej nr 110422L w m. Płoskie - etap II*</t>
  </si>
  <si>
    <t>Budowa dróg wewnętrznych nr geod. 1488/2, 1489/3 i 1490/2 w m. Sitaniec*</t>
  </si>
  <si>
    <t>Budowa drogi wewnętrznej nr geod. 879 w m. Płoskie*</t>
  </si>
  <si>
    <t>Adaptacja pomieszczenia magazynowego OSP Bortatycze</t>
  </si>
  <si>
    <t>Budowa oświetlenia ulicznego drogi wojewódzkiej nr 849 w m. Skokówka</t>
  </si>
  <si>
    <t>Budowa oświetlenia ulicznego drogi gminnej nr 110450L (ul. Rzemieślnicza) i drogi gminnej nr 110451L (ul. Ogrodnicza) w m. Skokówka</t>
  </si>
  <si>
    <t>Remont oświetlenia ulicznego wzdłóż drogi powiatowej 3249L w m. Mokre wraz z wyniesieniem szafek oświetlenia ulicznego ze stacją trafo oraz z wymianą opraw sodowych na oprawy typu led</t>
  </si>
  <si>
    <t>Modernizacja oświetlenia ulicznego w Gminie Zamość*</t>
  </si>
  <si>
    <t>Montaż elementów architektury małej wraz z budową budynku gospodarczego na działce nr 94/2 w m.Zwódne*</t>
  </si>
  <si>
    <t>Budowa budynku gospodarczego na działce nr ew. 280/8 położonej w miejscowościŁapiguz*</t>
  </si>
  <si>
    <t>Zakup samochodu dla wyposażenia pracowników GZOK</t>
  </si>
  <si>
    <t>Wydatki na nakłady za obiekt sklepu w m. Białowola</t>
  </si>
  <si>
    <t>Zakup i montaż urządzeń siłowni zewnętrznej w m. Skokówka</t>
  </si>
  <si>
    <t>Remont materiałem kamiennym dróg w miejscowości Lipsko Polesie</t>
  </si>
  <si>
    <t>Budowa budynku gospodarczego na działce nr ew. 280/8 połozonej w miejscowosci Łapiguz*</t>
  </si>
  <si>
    <t>23.2</t>
  </si>
  <si>
    <t>23.3</t>
  </si>
  <si>
    <t>Zakup wyposażenia do świetlicy wiejskiej w m. Skokówka</t>
  </si>
  <si>
    <t>Zakup mateiałów na docieplenie stropu swietlicy wiejskiej w m. Skokówka</t>
  </si>
  <si>
    <t>Remont mostu w ciagu drogi wewnętrznej nr geod.241 w m. Żdanówek</t>
  </si>
  <si>
    <t>FUNDUSZ SOŁECKI - realizacja za 2019 r.</t>
  </si>
  <si>
    <t>Kwota planu na 31.12.2019</t>
  </si>
  <si>
    <t>Realizacja na 31.12.2019</t>
  </si>
  <si>
    <t>PRZYCHODY I ROZCHODY BUDŻETU GMINY - realizacja za 2019 r.</t>
  </si>
  <si>
    <t>Realizacja dochodów budżetowych za 2019 r.</t>
  </si>
  <si>
    <t>Planowane kwoty dotacji udzielonych z budżetu gminy w 2019 r. i ich realizacja za 2019 r.</t>
  </si>
  <si>
    <t xml:space="preserve">Informacja z realizacji przedsięwzięć ujętych w WPF za 2019 rok oraz stopień ich zaawansowania </t>
  </si>
  <si>
    <t xml:space="preserve">Wydatki wykonane na dzień  31.12.2019 r. </t>
  </si>
  <si>
    <t>1.1.1.6</t>
  </si>
  <si>
    <t>2019-2021</t>
  </si>
  <si>
    <t>1.1.2.11</t>
  </si>
  <si>
    <t>Modernizacja oświetlenia ulicznego w Gminie Zamość</t>
  </si>
  <si>
    <t>2014-2022</t>
  </si>
  <si>
    <t>2018-2021</t>
  </si>
  <si>
    <t>1.3.2.32</t>
  </si>
  <si>
    <t>1.3.2.33</t>
  </si>
  <si>
    <t>Przebudowa drogi gminnej nr 110442 L w m. Płoskie</t>
  </si>
  <si>
    <t>1.3.2.34</t>
  </si>
  <si>
    <t>1.3.2.35</t>
  </si>
  <si>
    <t>1.3.2.36</t>
  </si>
  <si>
    <t>Rozbudowa dróg gminnych nr 110381L i 110382L w m. Szopinek</t>
  </si>
  <si>
    <t>1.3.2.37</t>
  </si>
  <si>
    <t>Rozbudowa kanalizacji sanitarnej w m. Wólka Panieńska (dr. Wew. Nr geod. 140/37)</t>
  </si>
  <si>
    <t>1.3.2.38</t>
  </si>
  <si>
    <t>Budowa dróg wewnętrznych nr geod. 1488/2, 1489/3, i 1490/2 w m. Sitaniec</t>
  </si>
  <si>
    <t>1.3.2.39</t>
  </si>
  <si>
    <t>Budowa drogi wewnętrznej nr geod. 879 w m. Płoskie</t>
  </si>
  <si>
    <t>2019/2020</t>
  </si>
  <si>
    <t>1.3.2.40</t>
  </si>
  <si>
    <t>Budowa drogi gminnej nr 112227L w m. Pniówek (za szkołą)</t>
  </si>
  <si>
    <t>1.3.2.41</t>
  </si>
  <si>
    <t>Rozbudowa sieci wodociągowej wraz z budowa przyłączy w m. Żdanówek</t>
  </si>
  <si>
    <t>1.3.2.42</t>
  </si>
  <si>
    <t>Rozbudowa sieci wodociągowej wm. Sitaniec (dr. Wewn. Nr geod. 1490/2)</t>
  </si>
  <si>
    <t>1.3.2.43</t>
  </si>
  <si>
    <t>Montarz elementów małej architektury wraz z budową budynku gospodarczego na działce nr 94/2 w m. Zwódne</t>
  </si>
  <si>
    <t>1.3.2.44</t>
  </si>
  <si>
    <t>1.3.2.45</t>
  </si>
  <si>
    <t>Budowa budynku gospodarczego na działce nr ew. 280/2 położonej w miejscowości Łapiguz</t>
  </si>
  <si>
    <t>Budowa drogi gminnej nr 110422L w m. Płoskie - etap II</t>
  </si>
  <si>
    <t>1.3.2.46</t>
  </si>
  <si>
    <t>Przebudowa oświetlenia ulicznego drogi gminnej nr 110434L w m. Wysokie-Sitaniec Wolica</t>
  </si>
  <si>
    <t>Rozbudowa sieci wodociagowej i kanalizacyjnej wraz z przyłączami w m. Żdanów, Żdanówek</t>
  </si>
  <si>
    <t>Wieloletnia Prognoza Finansowa - wykonanie za 2019 rok</t>
  </si>
  <si>
    <t>Wykonanie na 31.12.2019</t>
  </si>
  <si>
    <t>Klasyfikacja środków trwałych wg. GUS</t>
  </si>
  <si>
    <t>Grupa</t>
  </si>
  <si>
    <t>Podgrupa</t>
  </si>
  <si>
    <t>Rodzaj</t>
  </si>
  <si>
    <t>Nazwa</t>
  </si>
  <si>
    <t>Grunty</t>
  </si>
  <si>
    <t>01</t>
  </si>
  <si>
    <t>Użytki rolne</t>
  </si>
  <si>
    <t>Grunty orne</t>
  </si>
  <si>
    <t>012</t>
  </si>
  <si>
    <t>Łąki trwałe</t>
  </si>
  <si>
    <t>013</t>
  </si>
  <si>
    <t>Pastwiska trwałe</t>
  </si>
  <si>
    <t>018</t>
  </si>
  <si>
    <t>02</t>
  </si>
  <si>
    <t>Grunty leśne</t>
  </si>
  <si>
    <t>020</t>
  </si>
  <si>
    <t>Lasy</t>
  </si>
  <si>
    <t>03</t>
  </si>
  <si>
    <t>Grunty zabudowane i zurbanizowane</t>
  </si>
  <si>
    <t>030</t>
  </si>
  <si>
    <t>Tereny mieszkaniowe</t>
  </si>
  <si>
    <t>031</t>
  </si>
  <si>
    <t>Tereny przemysłowe</t>
  </si>
  <si>
    <t>032</t>
  </si>
  <si>
    <t>Inne tereny zabudowane</t>
  </si>
  <si>
    <t>033</t>
  </si>
  <si>
    <t>Zurbanizowane tereny niezabudowane</t>
  </si>
  <si>
    <t>04</t>
  </si>
  <si>
    <t>Tereny kommunikacyjne</t>
  </si>
  <si>
    <t>042</t>
  </si>
  <si>
    <t>Inne tereny komunikacyjne</t>
  </si>
  <si>
    <t>06</t>
  </si>
  <si>
    <t>Nieużytki</t>
  </si>
  <si>
    <t>061</t>
  </si>
  <si>
    <t>Grunty pod wodami powierzchniowymi płynacymi</t>
  </si>
  <si>
    <t>07</t>
  </si>
  <si>
    <t>Tereny różne</t>
  </si>
  <si>
    <t>050</t>
  </si>
  <si>
    <t>Budynki i lokale oraz spóldzielcze prawo do lokalu uzytkowego i spóldzielcze własnościowe prawo do lokalu mieszkalnego</t>
  </si>
  <si>
    <t>10</t>
  </si>
  <si>
    <t>Budynki niemieszkalne</t>
  </si>
  <si>
    <t>Budynki przemysłowe</t>
  </si>
  <si>
    <t>Budynki biurowe</t>
  </si>
  <si>
    <t>Budynki szpitali i inne budynki opieki zdrowotnej</t>
  </si>
  <si>
    <t>Budynki oświaty, nauki i kultury oraz budynki sportowe</t>
  </si>
  <si>
    <t>Budynki produkcyjne, usługowe i gospodarcze dla rolnictwa</t>
  </si>
  <si>
    <t>Pozostałe budynki niemieszkalne</t>
  </si>
  <si>
    <t>Budynki mieszkalne</t>
  </si>
  <si>
    <t>Obiekty inżynierii lądowej i wodnej</t>
  </si>
  <si>
    <t>Rurociagi, linie telekomunikacyjne i elektroenergetyczne, przesyłowe</t>
  </si>
  <si>
    <t>Rurociagi sieci rozdzielczej oraz linie telekomunikacyjne i elektroenergetyczne, rozdzielcze</t>
  </si>
  <si>
    <t>Infrastruktura transportu</t>
  </si>
  <si>
    <t>Autostrady, drogi ekspresowe, ulice i drogi pozostałe</t>
  </si>
  <si>
    <t>Budowle wodne z wyłaczeniem urzadzeń melioracji wodnych</t>
  </si>
  <si>
    <t>Melioracje wodne szczególowe</t>
  </si>
  <si>
    <t>Pozostałe obiekty inżynierii lądowej i wodnej</t>
  </si>
  <si>
    <t>Budowle sportowe</t>
  </si>
  <si>
    <t>Pozostałe obiekty inżynierii lądowej i wodnej, gdzie indziej nie sklasyfikowane</t>
  </si>
  <si>
    <t>Kotły i maszyny energetyczne</t>
  </si>
  <si>
    <t>Kotły grzewcze i parowe</t>
  </si>
  <si>
    <t>Kotły grzewcze</t>
  </si>
  <si>
    <t>Maszyny elektryczne wibrujące</t>
  </si>
  <si>
    <t>Silniki elektryczne synchroniczne 50HZ</t>
  </si>
  <si>
    <t>Zespoły prądotwórcze z silnikami spalinowymi na paliwo lekkie</t>
  </si>
  <si>
    <t>Maszyny, urzadzenia, aparaty ogólnego zastosowania</t>
  </si>
  <si>
    <t>Maszyny i urzadzenia do przetłaczania i sprężania cieczy i gazów</t>
  </si>
  <si>
    <t>Pompy nurnikowe i tłokowe</t>
  </si>
  <si>
    <t>Pompy wirowe</t>
  </si>
  <si>
    <t>Pozostały maszyny, urządzenia i aparaty ogólnego zastosowania</t>
  </si>
  <si>
    <t>Zespoły komputerowe</t>
  </si>
  <si>
    <t>Maszyny, urzadzenia i aparaty specjalistyczne</t>
  </si>
  <si>
    <t>Maszyny, urządzenia i aparaty specjalistyczne</t>
  </si>
  <si>
    <t>Maszyny , urzadzenia i aparaty do przemysłu gastronomicznego</t>
  </si>
  <si>
    <t>Maszyny do robót ziemnych, budowlanych i drogowych</t>
  </si>
  <si>
    <t>Maszyny do robót ziemnych i fundamentowych</t>
  </si>
  <si>
    <t>Maszyny do robót drogowych</t>
  </si>
  <si>
    <t>Maszyny, urzadzenia i narzedzia rolnicze i gospodarki leśnej</t>
  </si>
  <si>
    <t>Maszyny i narzedziapielęgnacyjne</t>
  </si>
  <si>
    <t>Urzadzenia techniczne</t>
  </si>
  <si>
    <t>Zbiorniki naziemne</t>
  </si>
  <si>
    <t>Zbiorniki naziemne stalowe</t>
  </si>
  <si>
    <t>Urzadzenia dla radiofonii i telewizji, urzadzenia dla telefonii i telegrafii</t>
  </si>
  <si>
    <t>Urzadzenia nadawcze dla radiofonii i telewizji</t>
  </si>
  <si>
    <t>Urzadzenia do zapisu i odtwarzania dźwięku i obrazu</t>
  </si>
  <si>
    <t>Urzadzenia teletransmisji przewodowej</t>
  </si>
  <si>
    <t>Urzadzenia alarmowe i sygnalizacyjne</t>
  </si>
  <si>
    <t>Pozostałe urzadzenia Tele- i radiotechniczne</t>
  </si>
  <si>
    <t>Urzadzenia przemysłowe</t>
  </si>
  <si>
    <t>Urzadzenia wentylacyjne</t>
  </si>
  <si>
    <t>Urzadzenia nieprzemysłowe</t>
  </si>
  <si>
    <t>Urzadzenia i aparaty projekcyjne</t>
  </si>
  <si>
    <t>Środki transportu</t>
  </si>
  <si>
    <t>Pojazdy meczaniczne</t>
  </si>
  <si>
    <t>Samochody ciężarowe</t>
  </si>
  <si>
    <t>Samochody specjalne</t>
  </si>
  <si>
    <t>Ciągniki</t>
  </si>
  <si>
    <t>Naczepy</t>
  </si>
  <si>
    <t>Przyczepy</t>
  </si>
  <si>
    <t>Narzedzia , przyrzady, Ruchomości i wyposażenie, gdzie indziej nie sklasyfikowane</t>
  </si>
  <si>
    <t>Narzedzia, przyrządy, ruchomości i wyposażenie, gdzie indziej nie sklasyfikowane</t>
  </si>
  <si>
    <t>Narzady i przyrzady, sprawdziany itp..</t>
  </si>
  <si>
    <t>Wyposazenie techniczne dla prac biurowych</t>
  </si>
  <si>
    <t>Wyposazenie i sprzęt placówek kulturalno-oświatowych</t>
  </si>
  <si>
    <t>Kioski, budki, baraki, domki campingowe itp..</t>
  </si>
  <si>
    <t>Pozostałe narzedzia, przyrzady, ruchomości i wyposażenie, gdzie indziej nie sklasyfikowane</t>
  </si>
  <si>
    <t>Łacznie grupy od 0 do 8</t>
  </si>
  <si>
    <t>Wartość bilansowa brutto na poczatek roku</t>
  </si>
  <si>
    <t>Zwiekszenia wartości bilansowej w ciągu 2019 r.</t>
  </si>
  <si>
    <t>Zmniejszenia wartości bilansowej w ciagu 2019 r.</t>
  </si>
  <si>
    <t>Wartość bilansowa brutto na koniec 2019 r.</t>
  </si>
  <si>
    <t xml:space="preserve">Amortyzacja na koniec 2019 r. </t>
  </si>
  <si>
    <t>Warość bilansowa netto na koniec 2019 r.</t>
  </si>
  <si>
    <t>Kioski towarowe o kubaturze poniżej 500 m3 - trwale związane z gruntem</t>
  </si>
  <si>
    <t>Urzadzenia dystrybucyjne do benzyny i olejów elektryczne i przepływomierze składane do cieczy i paliw płynnych.</t>
  </si>
  <si>
    <t>Nożyce do metali i tworzyw sztucznych</t>
  </si>
  <si>
    <t>Urzadzenia do rozrywki na świeżym powietrzu oraz sprzęt cyrkowy</t>
  </si>
  <si>
    <t>Załącznik do informacji o stanie mienia komunalnego za 2019 r.</t>
  </si>
</sst>
</file>

<file path=xl/styles.xml><?xml version="1.0" encoding="utf-8"?>
<styleSheet xmlns="http://schemas.openxmlformats.org/spreadsheetml/2006/main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&quot;   &quot;;&quot;-&quot;#,##0.00&quot;   &quot;"/>
    <numFmt numFmtId="165" formatCode="#,##0.00&quot;   &quot;"/>
    <numFmt numFmtId="166" formatCode="#,##0.00&quot; &quot;[$€-407];[Red]&quot;-&quot;#,##0.00&quot; &quot;[$€-407]"/>
    <numFmt numFmtId="167" formatCode="#,##0.00\ _z_ł"/>
    <numFmt numFmtId="168" formatCode="00\-000"/>
    <numFmt numFmtId="169" formatCode="#,##0.00&quot;      &quot;;#,##0.00&quot;      &quot;;&quot;-&quot;#&quot;      &quot;;&quot; &quot;@&quot; &quot;"/>
    <numFmt numFmtId="170" formatCode="#,##0.00_ ;\-#,##0.00\ "/>
  </numFmts>
  <fonts count="43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b/>
      <sz val="6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6"/>
      <color rgb="FF000000"/>
      <name val="Arial"/>
      <family val="2"/>
      <charset val="238"/>
    </font>
    <font>
      <i/>
      <sz val="6"/>
      <name val="Arial"/>
      <family val="2"/>
      <charset val="238"/>
    </font>
    <font>
      <sz val="6"/>
      <color rgb="FFFF0000"/>
      <name val="Arial"/>
      <family val="2"/>
      <charset val="238"/>
    </font>
    <font>
      <sz val="6"/>
      <color theme="1"/>
      <name val="Arial"/>
      <family val="2"/>
      <charset val="238"/>
    </font>
    <font>
      <sz val="6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6"/>
      <color rgb="FF000000"/>
      <name val="Arial"/>
      <family val="2"/>
      <charset val="238"/>
    </font>
    <font>
      <b/>
      <sz val="6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6"/>
      <color indexed="8"/>
      <name val="Arial"/>
      <family val="2"/>
      <charset val="238"/>
    </font>
    <font>
      <sz val="11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BFBFB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2" tint="-0.249977111117893"/>
        <bgColor indexed="0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2" tint="-0.249977111117893"/>
        <bgColor rgb="FFF2F2F2"/>
      </patternFill>
    </fill>
  </fills>
  <borders count="9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3" fillId="0" borderId="0" applyNumberFormat="0" applyBorder="0" applyProtection="0"/>
    <xf numFmtId="166" fontId="3" fillId="0" borderId="0" applyBorder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40" fillId="0" borderId="0"/>
    <xf numFmtId="43" fontId="10" fillId="0" borderId="0" applyFont="0" applyFill="0" applyBorder="0" applyAlignment="0" applyProtection="0"/>
    <xf numFmtId="0" fontId="10" fillId="0" borderId="0"/>
  </cellStyleXfs>
  <cellXfs count="1170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4" fontId="6" fillId="0" borderId="1" xfId="0" applyNumberFormat="1" applyFont="1" applyBorder="1"/>
    <xf numFmtId="0" fontId="6" fillId="0" borderId="0" xfId="0" applyFont="1"/>
    <xf numFmtId="0" fontId="7" fillId="0" borderId="0" xfId="0" applyFont="1"/>
    <xf numFmtId="4" fontId="5" fillId="0" borderId="0" xfId="0" applyNumberFormat="1" applyFont="1"/>
    <xf numFmtId="4" fontId="8" fillId="0" borderId="0" xfId="0" applyNumberFormat="1" applyFont="1"/>
    <xf numFmtId="4" fontId="6" fillId="0" borderId="0" xfId="0" applyNumberFormat="1" applyFont="1"/>
    <xf numFmtId="0" fontId="9" fillId="0" borderId="0" xfId="0" applyFont="1"/>
    <xf numFmtId="4" fontId="9" fillId="0" borderId="0" xfId="0" applyNumberFormat="1" applyFont="1"/>
    <xf numFmtId="4" fontId="0" fillId="0" borderId="0" xfId="0" applyNumberForma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164" fontId="4" fillId="0" borderId="0" xfId="0" applyNumberFormat="1" applyFont="1" applyBorder="1" applyAlignment="1">
      <alignment horizontal="right" vertical="top" wrapText="1"/>
    </xf>
    <xf numFmtId="0" fontId="11" fillId="0" borderId="0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 vertical="top"/>
    </xf>
    <xf numFmtId="0" fontId="0" fillId="5" borderId="0" xfId="0" applyFill="1" applyAlignment="1">
      <alignment horizontal="left" vertical="top"/>
    </xf>
    <xf numFmtId="0" fontId="14" fillId="0" borderId="0" xfId="0" applyNumberFormat="1" applyFont="1" applyFill="1" applyBorder="1" applyAlignment="1" applyProtection="1">
      <alignment horizontal="left"/>
      <protection locked="0"/>
    </xf>
    <xf numFmtId="0" fontId="12" fillId="0" borderId="0" xfId="0" applyNumberFormat="1" applyFont="1" applyFill="1" applyBorder="1" applyAlignment="1" applyProtection="1">
      <alignment horizontal="left"/>
      <protection locked="0"/>
    </xf>
    <xf numFmtId="0" fontId="15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NumberFormat="1" applyFont="1" applyFill="1" applyBorder="1" applyAlignment="1" applyProtection="1">
      <alignment horizontal="left"/>
      <protection locked="0"/>
    </xf>
    <xf numFmtId="0" fontId="11" fillId="0" borderId="0" xfId="0" applyNumberFormat="1" applyFont="1" applyFill="1" applyBorder="1" applyAlignment="1" applyProtection="1">
      <alignment horizontal="left" wrapText="1"/>
      <protection locked="0"/>
    </xf>
    <xf numFmtId="2" fontId="0" fillId="0" borderId="0" xfId="0" applyNumberFormat="1" applyAlignment="1">
      <alignment horizontal="left" vertical="top"/>
    </xf>
    <xf numFmtId="167" fontId="0" fillId="0" borderId="0" xfId="0" applyNumberFormat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vertical="top"/>
    </xf>
    <xf numFmtId="0" fontId="17" fillId="0" borderId="0" xfId="0" applyNumberFormat="1" applyFont="1" applyFill="1" applyBorder="1" applyAlignment="1" applyProtection="1">
      <alignment horizontal="left"/>
      <protection locked="0"/>
    </xf>
    <xf numFmtId="4" fontId="6" fillId="0" borderId="1" xfId="0" applyNumberFormat="1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/>
    </xf>
    <xf numFmtId="49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4" fontId="18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 readingOrder="1"/>
    </xf>
    <xf numFmtId="4" fontId="6" fillId="0" borderId="4" xfId="0" applyNumberFormat="1" applyFont="1" applyBorder="1" applyAlignment="1">
      <alignment horizontal="right" vertical="top"/>
    </xf>
    <xf numFmtId="4" fontId="7" fillId="0" borderId="4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 wrapText="1"/>
    </xf>
    <xf numFmtId="4" fontId="18" fillId="0" borderId="4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center" vertical="top"/>
    </xf>
    <xf numFmtId="10" fontId="6" fillId="0" borderId="14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left" vertical="top" wrapText="1" readingOrder="1"/>
    </xf>
    <xf numFmtId="0" fontId="0" fillId="0" borderId="0" xfId="0" applyFont="1"/>
    <xf numFmtId="0" fontId="23" fillId="0" borderId="0" xfId="0" applyFont="1"/>
    <xf numFmtId="49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/>
    <xf numFmtId="4" fontId="7" fillId="0" borderId="4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4" fontId="6" fillId="0" borderId="4" xfId="0" applyNumberFormat="1" applyFont="1" applyBorder="1"/>
    <xf numFmtId="0" fontId="6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/>
    <xf numFmtId="49" fontId="24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 vertical="center" wrapText="1"/>
    </xf>
    <xf numFmtId="0" fontId="0" fillId="0" borderId="1" xfId="0" applyFont="1" applyBorder="1"/>
    <xf numFmtId="4" fontId="22" fillId="0" borderId="4" xfId="0" applyNumberFormat="1" applyFont="1" applyBorder="1"/>
    <xf numFmtId="165" fontId="22" fillId="0" borderId="4" xfId="0" applyNumberFormat="1" applyFont="1" applyBorder="1" applyAlignment="1">
      <alignment horizontal="right" vertical="center" wrapText="1"/>
    </xf>
    <xf numFmtId="4" fontId="19" fillId="0" borderId="4" xfId="0" applyNumberFormat="1" applyFont="1" applyBorder="1"/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/>
    </xf>
    <xf numFmtId="4" fontId="22" fillId="0" borderId="1" xfId="0" applyNumberFormat="1" applyFont="1" applyBorder="1"/>
    <xf numFmtId="0" fontId="6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4" fontId="20" fillId="0" borderId="1" xfId="0" applyNumberFormat="1" applyFont="1" applyBorder="1"/>
    <xf numFmtId="4" fontId="20" fillId="0" borderId="4" xfId="0" applyNumberFormat="1" applyFont="1" applyBorder="1"/>
    <xf numFmtId="4" fontId="6" fillId="0" borderId="1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 wrapText="1"/>
    </xf>
    <xf numFmtId="4" fontId="6" fillId="0" borderId="1" xfId="0" applyNumberFormat="1" applyFont="1" applyBorder="1" applyAlignment="1"/>
    <xf numFmtId="4" fontId="6" fillId="0" borderId="4" xfId="0" applyNumberFormat="1" applyFont="1" applyBorder="1" applyAlignment="1"/>
    <xf numFmtId="165" fontId="6" fillId="0" borderId="1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/>
    </xf>
    <xf numFmtId="0" fontId="0" fillId="0" borderId="4" xfId="0" applyFont="1" applyBorder="1"/>
    <xf numFmtId="10" fontId="6" fillId="0" borderId="14" xfId="0" applyNumberFormat="1" applyFont="1" applyBorder="1"/>
    <xf numFmtId="10" fontId="7" fillId="0" borderId="14" xfId="0" applyNumberFormat="1" applyFont="1" applyBorder="1"/>
    <xf numFmtId="0" fontId="27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>
      <alignment horizontal="left" vertical="top"/>
    </xf>
    <xf numFmtId="0" fontId="29" fillId="0" borderId="0" xfId="0" applyNumberFormat="1" applyFont="1" applyFill="1" applyBorder="1" applyAlignment="1" applyProtection="1">
      <alignment horizontal="left" shrinkToFit="1"/>
      <protection locked="0"/>
    </xf>
    <xf numFmtId="0" fontId="30" fillId="0" borderId="0" xfId="0" applyNumberFormat="1" applyFont="1" applyFill="1" applyBorder="1" applyAlignment="1" applyProtection="1">
      <alignment horizontal="right"/>
      <protection locked="0"/>
    </xf>
    <xf numFmtId="49" fontId="27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3" xfId="0" applyNumberFormat="1" applyFont="1" applyFill="1" applyBorder="1" applyAlignment="1" applyProtection="1">
      <alignment horizontal="left" vertical="center" wrapText="1"/>
      <protection locked="0"/>
    </xf>
    <xf numFmtId="4" fontId="27" fillId="4" borderId="35" xfId="0" applyNumberFormat="1" applyFont="1" applyFill="1" applyBorder="1" applyAlignment="1" applyProtection="1">
      <alignment horizontal="right" vertical="center" wrapText="1"/>
      <protection locked="0"/>
    </xf>
    <xf numFmtId="10" fontId="27" fillId="0" borderId="23" xfId="0" applyNumberFormat="1" applyFont="1" applyFill="1" applyBorder="1" applyAlignment="1" applyProtection="1">
      <alignment vertical="center"/>
      <protection locked="0"/>
    </xf>
    <xf numFmtId="49" fontId="27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8" xfId="0" applyNumberFormat="1" applyFont="1" applyFill="1" applyBorder="1" applyAlignment="1" applyProtection="1">
      <alignment horizontal="left" vertical="center" wrapText="1"/>
      <protection locked="0"/>
    </xf>
    <xf numFmtId="4" fontId="32" fillId="3" borderId="36" xfId="0" applyNumberFormat="1" applyFont="1" applyFill="1" applyBorder="1" applyAlignment="1" applyProtection="1">
      <alignment horizontal="right" vertical="center" wrapText="1"/>
      <protection locked="0"/>
    </xf>
    <xf numFmtId="4" fontId="27" fillId="0" borderId="14" xfId="0" applyNumberFormat="1" applyFont="1" applyFill="1" applyBorder="1" applyAlignment="1" applyProtection="1">
      <alignment horizontal="right" vertical="center"/>
      <protection locked="0"/>
    </xf>
    <xf numFmtId="10" fontId="27" fillId="0" borderId="14" xfId="0" applyNumberFormat="1" applyFont="1" applyFill="1" applyBorder="1" applyAlignment="1" applyProtection="1">
      <alignment vertical="center"/>
      <protection locked="0"/>
    </xf>
    <xf numFmtId="4" fontId="27" fillId="4" borderId="36" xfId="0" applyNumberFormat="1" applyFont="1" applyFill="1" applyBorder="1" applyAlignment="1" applyProtection="1">
      <alignment horizontal="right" vertical="center" wrapText="1"/>
      <protection locked="0"/>
    </xf>
    <xf numFmtId="10" fontId="27" fillId="0" borderId="14" xfId="0" applyNumberFormat="1" applyFont="1" applyFill="1" applyBorder="1" applyAlignment="1" applyProtection="1">
      <alignment horizontal="right"/>
      <protection locked="0"/>
    </xf>
    <xf numFmtId="3" fontId="27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8" xfId="0" applyNumberFormat="1" applyFont="1" applyFill="1" applyBorder="1" applyAlignment="1" applyProtection="1">
      <alignment vertical="center" wrapText="1"/>
      <protection locked="0"/>
    </xf>
    <xf numFmtId="49" fontId="27" fillId="4" borderId="9" xfId="0" applyNumberFormat="1" applyFont="1" applyFill="1" applyBorder="1" applyAlignment="1" applyProtection="1">
      <alignment horizontal="left" vertical="center" wrapText="1"/>
      <protection locked="0"/>
    </xf>
    <xf numFmtId="4" fontId="27" fillId="4" borderId="37" xfId="0" applyNumberFormat="1" applyFont="1" applyFill="1" applyBorder="1" applyAlignment="1" applyProtection="1">
      <alignment horizontal="right" vertical="center" wrapText="1"/>
      <protection locked="0"/>
    </xf>
    <xf numFmtId="4" fontId="27" fillId="0" borderId="18" xfId="0" applyNumberFormat="1" applyFont="1" applyFill="1" applyBorder="1" applyAlignment="1" applyProtection="1">
      <alignment horizontal="right" vertical="center"/>
      <protection locked="0"/>
    </xf>
    <xf numFmtId="10" fontId="27" fillId="0" borderId="18" xfId="0" applyNumberFormat="1" applyFont="1" applyFill="1" applyBorder="1" applyAlignment="1" applyProtection="1">
      <alignment horizontal="right"/>
      <protection locked="0"/>
    </xf>
    <xf numFmtId="4" fontId="0" fillId="0" borderId="4" xfId="0" applyNumberFormat="1" applyFont="1" applyBorder="1" applyAlignment="1">
      <alignment horizontal="right" vertical="center"/>
    </xf>
    <xf numFmtId="10" fontId="27" fillId="0" borderId="23" xfId="0" applyNumberFormat="1" applyFont="1" applyFill="1" applyBorder="1" applyAlignment="1" applyProtection="1">
      <alignment horizontal="right" vertical="center"/>
      <protection locked="0"/>
    </xf>
    <xf numFmtId="4" fontId="27" fillId="0" borderId="14" xfId="0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horizontal="left" vertical="top"/>
    </xf>
    <xf numFmtId="167" fontId="32" fillId="0" borderId="0" xfId="0" applyNumberFormat="1" applyFont="1" applyAlignment="1">
      <alignment horizontal="left" vertical="top"/>
    </xf>
    <xf numFmtId="0" fontId="33" fillId="0" borderId="0" xfId="0" applyFont="1" applyAlignment="1">
      <alignment horizontal="left" vertical="top"/>
    </xf>
    <xf numFmtId="167" fontId="32" fillId="0" borderId="0" xfId="0" applyNumberFormat="1" applyFont="1" applyAlignment="1">
      <alignment horizontal="right" vertical="top"/>
    </xf>
    <xf numFmtId="0" fontId="32" fillId="0" borderId="14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/>
    </xf>
    <xf numFmtId="0" fontId="32" fillId="0" borderId="14" xfId="0" applyFont="1" applyBorder="1" applyAlignment="1">
      <alignment horizontal="left" vertical="top"/>
    </xf>
    <xf numFmtId="4" fontId="33" fillId="0" borderId="14" xfId="0" applyNumberFormat="1" applyFont="1" applyBorder="1" applyAlignment="1">
      <alignment horizontal="right"/>
    </xf>
    <xf numFmtId="0" fontId="32" fillId="0" borderId="14" xfId="0" applyFont="1" applyBorder="1" applyAlignment="1">
      <alignment horizontal="left" vertical="top" wrapText="1" shrinkToFit="1"/>
    </xf>
    <xf numFmtId="4" fontId="0" fillId="0" borderId="14" xfId="0" applyNumberFormat="1" applyBorder="1" applyAlignment="1">
      <alignment horizontal="right" vertical="top"/>
    </xf>
    <xf numFmtId="0" fontId="32" fillId="0" borderId="15" xfId="0" applyFont="1" applyBorder="1" applyAlignment="1">
      <alignment horizontal="left" vertical="top" wrapText="1"/>
    </xf>
    <xf numFmtId="49" fontId="32" fillId="0" borderId="14" xfId="0" applyNumberFormat="1" applyFont="1" applyBorder="1" applyAlignment="1">
      <alignment horizontal="left" vertical="top" wrapText="1"/>
    </xf>
    <xf numFmtId="4" fontId="32" fillId="0" borderId="14" xfId="0" applyNumberFormat="1" applyFont="1" applyBorder="1" applyAlignment="1">
      <alignment horizontal="right" vertical="top" wrapText="1"/>
    </xf>
    <xf numFmtId="4" fontId="33" fillId="0" borderId="14" xfId="0" applyNumberFormat="1" applyFont="1" applyBorder="1" applyAlignment="1">
      <alignment horizontal="right" vertical="top"/>
    </xf>
    <xf numFmtId="4" fontId="0" fillId="0" borderId="14" xfId="0" applyNumberFormat="1" applyFont="1" applyBorder="1" applyAlignment="1">
      <alignment horizontal="right" vertical="top"/>
    </xf>
    <xf numFmtId="4" fontId="0" fillId="0" borderId="14" xfId="0" applyNumberFormat="1" applyBorder="1" applyAlignment="1">
      <alignment horizontal="right"/>
    </xf>
    <xf numFmtId="10" fontId="0" fillId="0" borderId="14" xfId="0" applyNumberFormat="1" applyFont="1" applyBorder="1" applyAlignment="1">
      <alignment horizontal="left" vertical="top"/>
    </xf>
    <xf numFmtId="10" fontId="0" fillId="0" borderId="14" xfId="0" applyNumberFormat="1" applyBorder="1" applyAlignment="1">
      <alignment horizontal="left" vertical="top"/>
    </xf>
    <xf numFmtId="10" fontId="0" fillId="0" borderId="14" xfId="0" applyNumberForma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/>
      <protection locked="0"/>
    </xf>
    <xf numFmtId="0" fontId="26" fillId="0" borderId="0" xfId="0" applyNumberFormat="1" applyFont="1" applyFill="1" applyBorder="1" applyAlignment="1" applyProtection="1">
      <alignment horizontal="left"/>
      <protection locked="0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wrapText="1"/>
    </xf>
    <xf numFmtId="0" fontId="28" fillId="0" borderId="0" xfId="0" applyNumberFormat="1" applyFont="1" applyFill="1" applyBorder="1" applyAlignment="1" applyProtection="1">
      <alignment horizontal="left"/>
      <protection locked="0"/>
    </xf>
    <xf numFmtId="4" fontId="26" fillId="0" borderId="23" xfId="0" applyNumberFormat="1" applyFont="1" applyFill="1" applyBorder="1" applyAlignment="1" applyProtection="1">
      <alignment horizontal="center" vertical="center"/>
      <protection locked="0"/>
    </xf>
    <xf numFmtId="49" fontId="27" fillId="0" borderId="14" xfId="0" applyNumberFormat="1" applyFont="1" applyFill="1" applyBorder="1" applyAlignment="1" applyProtection="1">
      <alignment horizontal="left"/>
      <protection locked="0"/>
    </xf>
    <xf numFmtId="4" fontId="27" fillId="0" borderId="14" xfId="0" applyNumberFormat="1" applyFont="1" applyFill="1" applyBorder="1" applyAlignment="1" applyProtection="1">
      <alignment horizontal="center" vertical="center"/>
      <protection locked="0"/>
    </xf>
    <xf numFmtId="0" fontId="30" fillId="0" borderId="14" xfId="0" applyNumberFormat="1" applyFont="1" applyFill="1" applyBorder="1" applyAlignment="1" applyProtection="1">
      <alignment horizontal="center" wrapText="1"/>
      <protection locked="0"/>
    </xf>
    <xf numFmtId="4" fontId="30" fillId="0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15" xfId="0" applyNumberFormat="1" applyFont="1" applyFill="1" applyBorder="1" applyAlignment="1" applyProtection="1">
      <alignment horizontal="left"/>
      <protection locked="0"/>
    </xf>
    <xf numFmtId="4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27" fillId="0" borderId="15" xfId="0" applyNumberFormat="1" applyFont="1" applyFill="1" applyBorder="1" applyAlignment="1" applyProtection="1">
      <alignment horizontal="left"/>
      <protection locked="0"/>
    </xf>
    <xf numFmtId="0" fontId="27" fillId="0" borderId="16" xfId="0" applyNumberFormat="1" applyFont="1" applyFill="1" applyBorder="1" applyAlignment="1" applyProtection="1">
      <alignment horizontal="left"/>
      <protection locked="0"/>
    </xf>
    <xf numFmtId="0" fontId="37" fillId="0" borderId="1" xfId="0" applyFont="1" applyBorder="1" applyAlignment="1">
      <alignment horizontal="left" vertical="center" wrapText="1"/>
    </xf>
    <xf numFmtId="0" fontId="36" fillId="0" borderId="0" xfId="0" applyFont="1"/>
    <xf numFmtId="4" fontId="28" fillId="0" borderId="23" xfId="0" applyNumberFormat="1" applyFont="1" applyFill="1" applyBorder="1" applyAlignment="1" applyProtection="1">
      <alignment horizontal="center" vertical="center"/>
      <protection locked="0"/>
    </xf>
    <xf numFmtId="4" fontId="37" fillId="0" borderId="1" xfId="0" applyNumberFormat="1" applyFont="1" applyBorder="1" applyAlignment="1">
      <alignment horizontal="center" vertical="center"/>
    </xf>
    <xf numFmtId="10" fontId="28" fillId="0" borderId="23" xfId="0" applyNumberFormat="1" applyFont="1" applyFill="1" applyBorder="1" applyAlignment="1" applyProtection="1">
      <alignment horizontal="right" vertical="center"/>
      <protection locked="0"/>
    </xf>
    <xf numFmtId="10" fontId="30" fillId="0" borderId="14" xfId="0" applyNumberFormat="1" applyFont="1" applyFill="1" applyBorder="1" applyAlignment="1" applyProtection="1">
      <alignment horizontal="right" vertical="center"/>
      <protection locked="0"/>
    </xf>
    <xf numFmtId="10" fontId="27" fillId="0" borderId="14" xfId="0" applyNumberFormat="1" applyFont="1" applyFill="1" applyBorder="1" applyAlignment="1" applyProtection="1">
      <alignment horizontal="right" vertical="center"/>
      <protection locked="0"/>
    </xf>
    <xf numFmtId="10" fontId="26" fillId="0" borderId="14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top" wrapText="1"/>
    </xf>
    <xf numFmtId="10" fontId="6" fillId="0" borderId="14" xfId="0" applyNumberFormat="1" applyFont="1" applyBorder="1" applyAlignment="1">
      <alignment vertical="center"/>
    </xf>
    <xf numFmtId="0" fontId="7" fillId="2" borderId="3" xfId="0" applyNumberFormat="1" applyFont="1" applyFill="1" applyBorder="1" applyAlignment="1">
      <alignment horizontal="center" wrapText="1"/>
    </xf>
    <xf numFmtId="0" fontId="27" fillId="0" borderId="0" xfId="0" applyNumberFormat="1" applyFont="1" applyFill="1" applyBorder="1" applyAlignment="1" applyProtection="1">
      <alignment horizontal="center"/>
      <protection locked="0"/>
    </xf>
    <xf numFmtId="0" fontId="30" fillId="0" borderId="14" xfId="0" applyNumberFormat="1" applyFont="1" applyFill="1" applyBorder="1" applyAlignment="1" applyProtection="1">
      <alignment horizontal="left" wrapText="1"/>
      <protection locked="0"/>
    </xf>
    <xf numFmtId="0" fontId="30" fillId="0" borderId="28" xfId="0" applyNumberFormat="1" applyFont="1" applyFill="1" applyBorder="1" applyAlignment="1" applyProtection="1">
      <alignment horizontal="center" wrapText="1"/>
      <protection locked="0"/>
    </xf>
    <xf numFmtId="4" fontId="26" fillId="0" borderId="14" xfId="0" applyNumberFormat="1" applyFont="1" applyFill="1" applyBorder="1" applyAlignment="1" applyProtection="1">
      <alignment horizontal="center"/>
      <protection locked="0"/>
    </xf>
    <xf numFmtId="10" fontId="26" fillId="0" borderId="1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>
      <alignment horizontal="left" vertical="center" wrapText="1"/>
    </xf>
    <xf numFmtId="0" fontId="30" fillId="0" borderId="18" xfId="0" applyNumberFormat="1" applyFont="1" applyFill="1" applyBorder="1" applyAlignment="1" applyProtection="1">
      <alignment horizontal="center" wrapText="1"/>
      <protection locked="0"/>
    </xf>
    <xf numFmtId="4" fontId="27" fillId="0" borderId="18" xfId="0" applyNumberFormat="1" applyFont="1" applyFill="1" applyBorder="1" applyAlignment="1" applyProtection="1">
      <alignment horizontal="center" vertical="center"/>
      <protection locked="0"/>
    </xf>
    <xf numFmtId="10" fontId="27" fillId="0" borderId="18" xfId="0" applyNumberFormat="1" applyFont="1" applyFill="1" applyBorder="1" applyAlignment="1" applyProtection="1">
      <alignment horizontal="right" vertical="center"/>
      <protection locked="0"/>
    </xf>
    <xf numFmtId="4" fontId="35" fillId="0" borderId="14" xfId="0" applyNumberFormat="1" applyFont="1" applyBorder="1" applyAlignment="1">
      <alignment vertical="center"/>
    </xf>
    <xf numFmtId="4" fontId="32" fillId="0" borderId="14" xfId="0" applyNumberFormat="1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0" fontId="37" fillId="0" borderId="14" xfId="0" applyFont="1" applyBorder="1" applyAlignment="1">
      <alignment vertical="center" wrapText="1"/>
    </xf>
    <xf numFmtId="0" fontId="37" fillId="0" borderId="14" xfId="0" applyFont="1" applyBorder="1" applyAlignment="1">
      <alignment wrapText="1"/>
    </xf>
    <xf numFmtId="0" fontId="27" fillId="0" borderId="14" xfId="0" applyNumberFormat="1" applyFont="1" applyFill="1" applyBorder="1" applyAlignment="1" applyProtection="1">
      <alignment horizontal="left" wrapText="1"/>
      <protection locked="0"/>
    </xf>
    <xf numFmtId="0" fontId="0" fillId="0" borderId="0" xfId="0" applyFont="1" applyAlignment="1">
      <alignment vertical="top"/>
    </xf>
    <xf numFmtId="0" fontId="33" fillId="0" borderId="0" xfId="0" applyFont="1"/>
    <xf numFmtId="0" fontId="34" fillId="0" borderId="0" xfId="0" applyFont="1"/>
    <xf numFmtId="0" fontId="33" fillId="0" borderId="0" xfId="0" applyFont="1" applyBorder="1" applyAlignment="1">
      <alignment vertical="top"/>
    </xf>
    <xf numFmtId="0" fontId="34" fillId="0" borderId="14" xfId="0" applyFont="1" applyBorder="1"/>
    <xf numFmtId="4" fontId="34" fillId="0" borderId="14" xfId="0" applyNumberFormat="1" applyFont="1" applyBorder="1"/>
    <xf numFmtId="10" fontId="34" fillId="0" borderId="14" xfId="0" applyNumberFormat="1" applyFont="1" applyBorder="1"/>
    <xf numFmtId="0" fontId="33" fillId="0" borderId="14" xfId="0" applyFont="1" applyBorder="1"/>
    <xf numFmtId="4" fontId="33" fillId="0" borderId="14" xfId="0" applyNumberFormat="1" applyFont="1" applyBorder="1"/>
    <xf numFmtId="10" fontId="33" fillId="0" borderId="14" xfId="0" applyNumberFormat="1" applyFont="1" applyBorder="1"/>
    <xf numFmtId="0" fontId="34" fillId="0" borderId="14" xfId="0" applyFont="1" applyBorder="1" applyAlignment="1">
      <alignment wrapText="1"/>
    </xf>
    <xf numFmtId="0" fontId="38" fillId="0" borderId="14" xfId="0" applyFont="1" applyBorder="1" applyAlignment="1">
      <alignment wrapText="1"/>
    </xf>
    <xf numFmtId="0" fontId="38" fillId="0" borderId="14" xfId="0" applyFont="1" applyBorder="1"/>
    <xf numFmtId="4" fontId="38" fillId="0" borderId="14" xfId="0" applyNumberFormat="1" applyFont="1" applyBorder="1"/>
    <xf numFmtId="10" fontId="38" fillId="0" borderId="14" xfId="0" applyNumberFormat="1" applyFont="1" applyBorder="1"/>
    <xf numFmtId="0" fontId="38" fillId="0" borderId="14" xfId="0" applyFont="1" applyBorder="1" applyAlignment="1">
      <alignment horizontal="center"/>
    </xf>
    <xf numFmtId="4" fontId="37" fillId="0" borderId="14" xfId="0" applyNumberFormat="1" applyFont="1" applyBorder="1" applyAlignment="1"/>
    <xf numFmtId="0" fontId="37" fillId="0" borderId="2" xfId="0" applyFont="1" applyBorder="1" applyAlignment="1">
      <alignment wrapText="1"/>
    </xf>
    <xf numFmtId="0" fontId="38" fillId="0" borderId="14" xfId="0" applyFont="1" applyBorder="1" applyAlignment="1">
      <alignment horizontal="center" wrapText="1"/>
    </xf>
    <xf numFmtId="10" fontId="0" fillId="0" borderId="14" xfId="7" applyNumberFormat="1" applyFont="1" applyBorder="1"/>
    <xf numFmtId="4" fontId="0" fillId="0" borderId="14" xfId="0" applyNumberFormat="1" applyFont="1" applyBorder="1"/>
    <xf numFmtId="0" fontId="0" fillId="0" borderId="14" xfId="0" applyFont="1" applyBorder="1"/>
    <xf numFmtId="10" fontId="0" fillId="0" borderId="14" xfId="0" applyNumberFormat="1" applyFont="1" applyBorder="1"/>
    <xf numFmtId="0" fontId="0" fillId="0" borderId="14" xfId="0" applyFont="1" applyBorder="1" applyAlignment="1">
      <alignment wrapText="1"/>
    </xf>
    <xf numFmtId="10" fontId="6" fillId="0" borderId="0" xfId="0" applyNumberFormat="1" applyFont="1" applyBorder="1"/>
    <xf numFmtId="0" fontId="0" fillId="0" borderId="14" xfId="0" applyNumberFormat="1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left" vertical="center" wrapText="1"/>
    </xf>
    <xf numFmtId="0" fontId="37" fillId="0" borderId="18" xfId="0" applyFont="1" applyBorder="1" applyAlignment="1">
      <alignment vertical="center" wrapText="1"/>
    </xf>
    <xf numFmtId="4" fontId="30" fillId="0" borderId="14" xfId="0" applyNumberFormat="1" applyFont="1" applyFill="1" applyBorder="1" applyAlignment="1" applyProtection="1">
      <alignment horizontal="right" vertical="center"/>
      <protection locked="0"/>
    </xf>
    <xf numFmtId="4" fontId="30" fillId="0" borderId="14" xfId="0" applyNumberFormat="1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0" borderId="14" xfId="0" applyNumberFormat="1" applyFont="1" applyBorder="1"/>
    <xf numFmtId="4" fontId="0" fillId="0" borderId="1" xfId="0" applyNumberFormat="1" applyFont="1" applyBorder="1" applyAlignment="1">
      <alignment horizontal="right"/>
    </xf>
    <xf numFmtId="0" fontId="10" fillId="0" borderId="0" xfId="0" applyFont="1"/>
    <xf numFmtId="0" fontId="35" fillId="5" borderId="14" xfId="0" applyFont="1" applyFill="1" applyBorder="1" applyAlignment="1">
      <alignment wrapText="1"/>
    </xf>
    <xf numFmtId="0" fontId="0" fillId="0" borderId="0" xfId="0" applyFont="1" applyAlignment="1">
      <alignment horizontal="right" vertical="top"/>
    </xf>
    <xf numFmtId="10" fontId="18" fillId="0" borderId="14" xfId="0" applyNumberFormat="1" applyFont="1" applyBorder="1" applyAlignment="1">
      <alignment horizontal="center" vertical="top"/>
    </xf>
    <xf numFmtId="0" fontId="26" fillId="0" borderId="14" xfId="0" applyNumberFormat="1" applyFont="1" applyFill="1" applyBorder="1" applyAlignment="1" applyProtection="1">
      <alignment horizontal="left"/>
      <protection locked="0"/>
    </xf>
    <xf numFmtId="0" fontId="27" fillId="0" borderId="14" xfId="0" applyNumberFormat="1" applyFont="1" applyFill="1" applyBorder="1" applyAlignment="1" applyProtection="1">
      <alignment horizontal="left"/>
      <protection locked="0"/>
    </xf>
    <xf numFmtId="49" fontId="26" fillId="0" borderId="23" xfId="0" applyNumberFormat="1" applyFont="1" applyFill="1" applyBorder="1" applyAlignment="1" applyProtection="1">
      <alignment horizontal="left"/>
      <protection locked="0"/>
    </xf>
    <xf numFmtId="10" fontId="6" fillId="0" borderId="14" xfId="0" applyNumberFormat="1" applyFont="1" applyBorder="1" applyAlignment="1">
      <alignment horizontal="right" vertical="center"/>
    </xf>
    <xf numFmtId="0" fontId="0" fillId="0" borderId="33" xfId="0" applyBorder="1" applyAlignment="1">
      <alignment vertical="center" wrapText="1"/>
    </xf>
    <xf numFmtId="4" fontId="0" fillId="0" borderId="33" xfId="0" applyNumberFormat="1" applyFont="1" applyBorder="1" applyAlignment="1">
      <alignment horizontal="right"/>
    </xf>
    <xf numFmtId="0" fontId="0" fillId="0" borderId="14" xfId="0" applyBorder="1" applyAlignment="1">
      <alignment vertical="center" wrapText="1"/>
    </xf>
    <xf numFmtId="4" fontId="0" fillId="0" borderId="14" xfId="0" applyNumberFormat="1" applyFont="1" applyBorder="1" applyAlignment="1">
      <alignment horizontal="right"/>
    </xf>
    <xf numFmtId="4" fontId="37" fillId="0" borderId="4" xfId="0" applyNumberFormat="1" applyFont="1" applyBorder="1" applyAlignment="1">
      <alignment horizontal="center" vertical="center"/>
    </xf>
    <xf numFmtId="0" fontId="28" fillId="0" borderId="14" xfId="0" applyNumberFormat="1" applyFont="1" applyFill="1" applyBorder="1" applyAlignment="1" applyProtection="1">
      <alignment horizontal="center" wrapText="1"/>
      <protection locked="0"/>
    </xf>
    <xf numFmtId="0" fontId="0" fillId="0" borderId="14" xfId="0" applyFont="1" applyBorder="1" applyAlignment="1">
      <alignment horizontal="left" vertical="center" wrapText="1"/>
    </xf>
    <xf numFmtId="4" fontId="30" fillId="0" borderId="0" xfId="0" applyNumberFormat="1" applyFont="1" applyFill="1" applyBorder="1" applyAlignment="1" applyProtection="1">
      <alignment horizontal="right" vertical="center"/>
      <protection locked="0"/>
    </xf>
    <xf numFmtId="0" fontId="26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39" xfId="0" applyNumberFormat="1" applyFont="1" applyFill="1" applyBorder="1" applyAlignment="1" applyProtection="1">
      <alignment horizontal="center" vertical="center"/>
      <protection locked="0"/>
    </xf>
    <xf numFmtId="4" fontId="27" fillId="5" borderId="14" xfId="0" applyNumberFormat="1" applyFont="1" applyFill="1" applyBorder="1" applyAlignment="1" applyProtection="1">
      <alignment horizontal="center" vertical="center"/>
      <protection locked="0"/>
    </xf>
    <xf numFmtId="0" fontId="31" fillId="5" borderId="21" xfId="0" applyNumberFormat="1" applyFont="1" applyFill="1" applyBorder="1" applyAlignment="1" applyProtection="1">
      <alignment horizontal="center" vertical="center"/>
      <protection locked="0"/>
    </xf>
    <xf numFmtId="0" fontId="31" fillId="5" borderId="0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14" xfId="0" applyNumberFormat="1" applyFont="1" applyFill="1" applyBorder="1" applyAlignment="1" applyProtection="1">
      <alignment horizontal="left" vertical="top" wrapText="1"/>
      <protection locked="0"/>
    </xf>
    <xf numFmtId="0" fontId="35" fillId="5" borderId="1" xfId="0" applyFont="1" applyFill="1" applyBorder="1" applyAlignment="1">
      <alignment vertical="center" wrapText="1"/>
    </xf>
    <xf numFmtId="0" fontId="31" fillId="5" borderId="21" xfId="0" applyNumberFormat="1" applyFont="1" applyFill="1" applyBorder="1" applyAlignment="1" applyProtection="1">
      <alignment horizontal="center"/>
      <protection locked="0"/>
    </xf>
    <xf numFmtId="49" fontId="32" fillId="5" borderId="14" xfId="0" applyNumberFormat="1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wrapText="1"/>
    </xf>
    <xf numFmtId="0" fontId="35" fillId="5" borderId="1" xfId="0" applyFont="1" applyFill="1" applyBorder="1" applyAlignment="1">
      <alignment wrapText="1"/>
    </xf>
    <xf numFmtId="0" fontId="35" fillId="5" borderId="14" xfId="0" applyFont="1" applyFill="1" applyBorder="1" applyAlignment="1">
      <alignment vertical="top" wrapText="1"/>
    </xf>
    <xf numFmtId="0" fontId="31" fillId="5" borderId="23" xfId="0" applyFont="1" applyFill="1" applyBorder="1" applyAlignment="1">
      <alignment wrapText="1"/>
    </xf>
    <xf numFmtId="0" fontId="35" fillId="5" borderId="4" xfId="0" applyFont="1" applyFill="1" applyBorder="1" applyAlignment="1">
      <alignment vertical="top" wrapText="1"/>
    </xf>
    <xf numFmtId="49" fontId="31" fillId="5" borderId="25" xfId="0" applyNumberFormat="1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wrapText="1"/>
    </xf>
    <xf numFmtId="0" fontId="35" fillId="5" borderId="4" xfId="0" applyFont="1" applyFill="1" applyBorder="1" applyAlignment="1">
      <alignment wrapText="1"/>
    </xf>
    <xf numFmtId="0" fontId="31" fillId="5" borderId="25" xfId="0" applyNumberFormat="1" applyFont="1" applyFill="1" applyBorder="1" applyAlignment="1" applyProtection="1">
      <alignment horizontal="center" vertical="center"/>
      <protection locked="0"/>
    </xf>
    <xf numFmtId="167" fontId="33" fillId="5" borderId="21" xfId="0" applyNumberFormat="1" applyFont="1" applyFill="1" applyBorder="1"/>
    <xf numFmtId="0" fontId="35" fillId="5" borderId="7" xfId="0" applyFont="1" applyFill="1" applyBorder="1" applyAlignment="1">
      <alignment vertical="center" wrapText="1"/>
    </xf>
    <xf numFmtId="0" fontId="35" fillId="5" borderId="4" xfId="0" applyFont="1" applyFill="1" applyBorder="1" applyAlignment="1">
      <alignment vertical="center" wrapText="1"/>
    </xf>
    <xf numFmtId="0" fontId="33" fillId="5" borderId="33" xfId="0" applyFont="1" applyFill="1" applyBorder="1" applyAlignment="1">
      <alignment horizontal="left" wrapText="1"/>
    </xf>
    <xf numFmtId="0" fontId="33" fillId="5" borderId="33" xfId="0" applyFont="1" applyFill="1" applyBorder="1" applyAlignment="1">
      <alignment horizontal="center" wrapText="1"/>
    </xf>
    <xf numFmtId="0" fontId="33" fillId="5" borderId="3" xfId="0" applyFont="1" applyFill="1" applyBorder="1" applyAlignment="1">
      <alignment horizontal="center" wrapText="1"/>
    </xf>
    <xf numFmtId="0" fontId="33" fillId="5" borderId="42" xfId="0" applyFont="1" applyFill="1" applyBorder="1" applyAlignment="1">
      <alignment horizontal="center" wrapText="1"/>
    </xf>
    <xf numFmtId="0" fontId="37" fillId="5" borderId="1" xfId="0" applyFont="1" applyFill="1" applyBorder="1" applyAlignment="1">
      <alignment vertical="center" wrapText="1"/>
    </xf>
    <xf numFmtId="4" fontId="0" fillId="0" borderId="15" xfId="0" applyNumberFormat="1" applyFont="1" applyBorder="1"/>
    <xf numFmtId="4" fontId="30" fillId="0" borderId="23" xfId="0" applyNumberFormat="1" applyFont="1" applyFill="1" applyBorder="1" applyAlignment="1" applyProtection="1">
      <alignment horizontal="right"/>
      <protection locked="0"/>
    </xf>
    <xf numFmtId="0" fontId="0" fillId="0" borderId="14" xfId="0" applyFont="1" applyBorder="1" applyAlignment="1">
      <alignment horizont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42" xfId="0" applyNumberFormat="1" applyFont="1" applyBorder="1"/>
    <xf numFmtId="4" fontId="6" fillId="0" borderId="14" xfId="0" applyNumberFormat="1" applyFont="1" applyFill="1" applyBorder="1"/>
    <xf numFmtId="4" fontId="6" fillId="0" borderId="14" xfId="0" applyNumberFormat="1" applyFont="1" applyBorder="1"/>
    <xf numFmtId="4" fontId="0" fillId="0" borderId="1" xfId="0" applyNumberFormat="1" applyFont="1" applyBorder="1" applyAlignment="1">
      <alignment horizontal="right" vertical="top"/>
    </xf>
    <xf numFmtId="4" fontId="32" fillId="0" borderId="14" xfId="0" applyNumberFormat="1" applyFont="1" applyBorder="1" applyAlignment="1">
      <alignment horizontal="right"/>
    </xf>
    <xf numFmtId="4" fontId="32" fillId="0" borderId="14" xfId="0" applyNumberFormat="1" applyFont="1" applyBorder="1" applyAlignment="1">
      <alignment horizontal="right" vertical="top"/>
    </xf>
    <xf numFmtId="4" fontId="32" fillId="0" borderId="14" xfId="6" applyNumberFormat="1" applyFont="1" applyBorder="1" applyAlignment="1">
      <alignment horizontal="right"/>
    </xf>
    <xf numFmtId="0" fontId="27" fillId="5" borderId="14" xfId="0" applyNumberFormat="1" applyFont="1" applyFill="1" applyBorder="1" applyAlignment="1" applyProtection="1">
      <alignment horizontal="center"/>
      <protection locked="0"/>
    </xf>
    <xf numFmtId="10" fontId="27" fillId="5" borderId="14" xfId="0" applyNumberFormat="1" applyFont="1" applyFill="1" applyBorder="1" applyAlignment="1" applyProtection="1">
      <alignment horizontal="right"/>
      <protection locked="0"/>
    </xf>
    <xf numFmtId="4" fontId="37" fillId="0" borderId="2" xfId="0" applyNumberFormat="1" applyFont="1" applyBorder="1" applyAlignment="1">
      <alignment horizontal="center" vertical="center"/>
    </xf>
    <xf numFmtId="4" fontId="36" fillId="0" borderId="14" xfId="0" applyNumberFormat="1" applyFont="1" applyBorder="1" applyAlignment="1">
      <alignment horizontal="center" vertical="center"/>
    </xf>
    <xf numFmtId="4" fontId="0" fillId="0" borderId="14" xfId="0" applyNumberFormat="1" applyFont="1" applyBorder="1" applyAlignment="1">
      <alignment horizontal="center" vertical="center"/>
    </xf>
    <xf numFmtId="10" fontId="27" fillId="5" borderId="14" xfId="0" applyNumberFormat="1" applyFont="1" applyFill="1" applyBorder="1" applyAlignment="1" applyProtection="1">
      <alignment horizontal="right" vertical="center"/>
      <protection locked="0"/>
    </xf>
    <xf numFmtId="49" fontId="32" fillId="0" borderId="21" xfId="0" applyNumberFormat="1" applyFont="1" applyFill="1" applyBorder="1" applyAlignment="1" applyProtection="1">
      <alignment horizontal="center"/>
      <protection locked="0"/>
    </xf>
    <xf numFmtId="49" fontId="31" fillId="0" borderId="22" xfId="0" applyNumberFormat="1" applyFont="1" applyFill="1" applyBorder="1" applyAlignment="1" applyProtection="1">
      <alignment horizontal="center"/>
      <protection locked="0"/>
    </xf>
    <xf numFmtId="0" fontId="31" fillId="0" borderId="23" xfId="0" applyNumberFormat="1" applyFont="1" applyFill="1" applyBorder="1" applyAlignment="1" applyProtection="1">
      <alignment horizontal="center"/>
      <protection locked="0"/>
    </xf>
    <xf numFmtId="0" fontId="31" fillId="0" borderId="3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4" fontId="31" fillId="0" borderId="29" xfId="0" applyNumberFormat="1" applyFont="1" applyFill="1" applyBorder="1" applyAlignment="1" applyProtection="1">
      <alignment horizontal="right"/>
      <protection locked="0"/>
    </xf>
    <xf numFmtId="167" fontId="33" fillId="0" borderId="14" xfId="0" applyNumberFormat="1" applyFont="1" applyBorder="1"/>
    <xf numFmtId="167" fontId="33" fillId="5" borderId="14" xfId="0" applyNumberFormat="1" applyFont="1" applyFill="1" applyBorder="1"/>
    <xf numFmtId="0" fontId="32" fillId="0" borderId="21" xfId="0" applyNumberFormat="1" applyFont="1" applyFill="1" applyBorder="1" applyAlignment="1" applyProtection="1">
      <alignment horizontal="center" vertical="top"/>
      <protection locked="0"/>
    </xf>
    <xf numFmtId="0" fontId="32" fillId="0" borderId="0" xfId="0" applyNumberFormat="1" applyFont="1" applyFill="1" applyBorder="1" applyAlignment="1" applyProtection="1">
      <alignment horizontal="center" vertical="top"/>
      <protection locked="0"/>
    </xf>
    <xf numFmtId="0" fontId="32" fillId="0" borderId="14" xfId="0" applyNumberFormat="1" applyFont="1" applyFill="1" applyBorder="1" applyAlignment="1" applyProtection="1">
      <alignment horizontal="center" vertical="top"/>
      <protection locked="0"/>
    </xf>
    <xf numFmtId="49" fontId="32" fillId="0" borderId="14" xfId="0" applyNumberFormat="1" applyFont="1" applyFill="1" applyBorder="1" applyAlignment="1" applyProtection="1">
      <alignment horizontal="left" vertical="top" wrapText="1"/>
      <protection locked="0"/>
    </xf>
    <xf numFmtId="4" fontId="32" fillId="0" borderId="15" xfId="0" applyNumberFormat="1" applyFont="1" applyFill="1" applyBorder="1" applyAlignment="1" applyProtection="1">
      <alignment horizontal="right" vertical="top"/>
      <protection locked="0"/>
    </xf>
    <xf numFmtId="168" fontId="35" fillId="0" borderId="21" xfId="0" applyNumberFormat="1" applyFont="1" applyFill="1" applyBorder="1" applyAlignment="1" applyProtection="1">
      <alignment horizontal="center" vertical="top" wrapText="1"/>
      <protection locked="0"/>
    </xf>
    <xf numFmtId="0" fontId="35" fillId="0" borderId="1" xfId="0" applyFont="1" applyBorder="1" applyAlignment="1">
      <alignment vertical="center" wrapText="1"/>
    </xf>
    <xf numFmtId="0" fontId="35" fillId="0" borderId="14" xfId="0" applyNumberFormat="1" applyFont="1" applyFill="1" applyBorder="1" applyAlignment="1" applyProtection="1">
      <alignment horizontal="center" wrapText="1"/>
      <protection locked="0"/>
    </xf>
    <xf numFmtId="168" fontId="35" fillId="0" borderId="14" xfId="0" applyNumberFormat="1" applyFont="1" applyFill="1" applyBorder="1" applyAlignment="1" applyProtection="1">
      <alignment horizontal="center" vertical="top" wrapText="1"/>
      <protection locked="0"/>
    </xf>
    <xf numFmtId="4" fontId="35" fillId="0" borderId="41" xfId="0" applyNumberFormat="1" applyFont="1" applyBorder="1"/>
    <xf numFmtId="168" fontId="35" fillId="0" borderId="24" xfId="0" applyNumberFormat="1" applyFont="1" applyFill="1" applyBorder="1" applyAlignment="1" applyProtection="1">
      <alignment horizontal="center" vertical="top" wrapText="1"/>
      <protection locked="0"/>
    </xf>
    <xf numFmtId="0" fontId="35" fillId="0" borderId="15" xfId="0" applyFont="1" applyBorder="1" applyAlignment="1">
      <alignment vertical="center" wrapText="1"/>
    </xf>
    <xf numFmtId="4" fontId="35" fillId="0" borderId="15" xfId="0" applyNumberFormat="1" applyFont="1" applyBorder="1"/>
    <xf numFmtId="0" fontId="35" fillId="0" borderId="14" xfId="0" applyFont="1" applyBorder="1" applyAlignment="1">
      <alignment vertical="center" wrapText="1"/>
    </xf>
    <xf numFmtId="0" fontId="32" fillId="0" borderId="24" xfId="0" applyNumberFormat="1" applyFont="1" applyFill="1" applyBorder="1" applyAlignment="1" applyProtection="1">
      <alignment horizontal="center" vertical="top" wrapText="1"/>
      <protection locked="0"/>
    </xf>
    <xf numFmtId="167" fontId="31" fillId="0" borderId="15" xfId="0" applyNumberFormat="1" applyFont="1" applyBorder="1" applyAlignment="1">
      <alignment horizontal="right" vertical="top" wrapText="1"/>
    </xf>
    <xf numFmtId="167" fontId="34" fillId="0" borderId="14" xfId="0" applyNumberFormat="1" applyFont="1" applyBorder="1"/>
    <xf numFmtId="0" fontId="32" fillId="0" borderId="14" xfId="0" applyNumberFormat="1" applyFont="1" applyFill="1" applyBorder="1" applyAlignment="1" applyProtection="1">
      <alignment horizontal="center" vertical="top" wrapText="1"/>
      <protection locked="0"/>
    </xf>
    <xf numFmtId="4" fontId="35" fillId="0" borderId="15" xfId="0" applyNumberFormat="1" applyFont="1" applyFill="1" applyBorder="1" applyAlignment="1" applyProtection="1">
      <alignment horizontal="right" vertical="center"/>
      <protection locked="0"/>
    </xf>
    <xf numFmtId="0" fontId="32" fillId="0" borderId="21" xfId="0" applyNumberFormat="1" applyFont="1" applyFill="1" applyBorder="1" applyAlignment="1" applyProtection="1">
      <alignment horizontal="center"/>
      <protection locked="0"/>
    </xf>
    <xf numFmtId="0" fontId="32" fillId="0" borderId="0" xfId="0" applyNumberFormat="1" applyFont="1" applyFill="1" applyBorder="1" applyAlignment="1" applyProtection="1">
      <alignment horizontal="center"/>
      <protection locked="0"/>
    </xf>
    <xf numFmtId="0" fontId="35" fillId="0" borderId="15" xfId="0" applyNumberFormat="1" applyFont="1" applyFill="1" applyBorder="1" applyAlignment="1" applyProtection="1">
      <alignment horizontal="center" vertical="top" wrapText="1"/>
      <protection locked="0"/>
    </xf>
    <xf numFmtId="49" fontId="32" fillId="5" borderId="18" xfId="0" applyNumberFormat="1" applyFont="1" applyFill="1" applyBorder="1" applyAlignment="1" applyProtection="1">
      <alignment horizontal="left" vertical="top" wrapText="1"/>
      <protection locked="0"/>
    </xf>
    <xf numFmtId="4" fontId="39" fillId="0" borderId="24" xfId="0" applyNumberFormat="1" applyFont="1" applyBorder="1"/>
    <xf numFmtId="0" fontId="37" fillId="0" borderId="2" xfId="0" applyFont="1" applyBorder="1" applyAlignment="1">
      <alignment vertical="center" wrapText="1"/>
    </xf>
    <xf numFmtId="0" fontId="35" fillId="0" borderId="18" xfId="0" applyNumberFormat="1" applyFont="1" applyFill="1" applyBorder="1" applyAlignment="1" applyProtection="1">
      <alignment horizontal="center" wrapText="1"/>
      <protection locked="0"/>
    </xf>
    <xf numFmtId="4" fontId="35" fillId="0" borderId="24" xfId="0" applyNumberFormat="1" applyFont="1" applyFill="1" applyBorder="1" applyAlignment="1" applyProtection="1">
      <alignment horizontal="right" vertical="center"/>
      <protection locked="0"/>
    </xf>
    <xf numFmtId="0" fontId="32" fillId="0" borderId="25" xfId="0" applyNumberFormat="1" applyFont="1" applyFill="1" applyBorder="1" applyAlignment="1" applyProtection="1">
      <alignment horizontal="center" vertical="top"/>
      <protection locked="0"/>
    </xf>
    <xf numFmtId="0" fontId="32" fillId="0" borderId="43" xfId="0" applyNumberFormat="1" applyFont="1" applyFill="1" applyBorder="1" applyAlignment="1" applyProtection="1">
      <alignment horizontal="center" vertical="top" wrapText="1"/>
      <protection locked="0"/>
    </xf>
    <xf numFmtId="0" fontId="32" fillId="0" borderId="18" xfId="0" applyFont="1" applyBorder="1" applyAlignment="1">
      <alignment vertical="top" wrapText="1"/>
    </xf>
    <xf numFmtId="4" fontId="39" fillId="0" borderId="24" xfId="0" applyNumberFormat="1" applyFont="1" applyFill="1" applyBorder="1" applyAlignment="1" applyProtection="1">
      <alignment horizontal="right" vertical="center"/>
      <protection locked="0"/>
    </xf>
    <xf numFmtId="4" fontId="35" fillId="0" borderId="14" xfId="0" applyNumberFormat="1" applyFont="1" applyBorder="1"/>
    <xf numFmtId="49" fontId="31" fillId="0" borderId="14" xfId="0" applyNumberFormat="1" applyFont="1" applyBorder="1" applyAlignment="1">
      <alignment horizontal="center" vertical="top"/>
    </xf>
    <xf numFmtId="0" fontId="31" fillId="0" borderId="14" xfId="0" applyFont="1" applyBorder="1" applyAlignment="1">
      <alignment vertical="top" wrapText="1"/>
    </xf>
    <xf numFmtId="4" fontId="31" fillId="0" borderId="15" xfId="0" applyNumberFormat="1" applyFont="1" applyFill="1" applyBorder="1" applyAlignment="1" applyProtection="1">
      <alignment horizontal="right" vertical="top"/>
      <protection locked="0"/>
    </xf>
    <xf numFmtId="49" fontId="32" fillId="0" borderId="21" xfId="0" applyNumberFormat="1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wrapText="1"/>
    </xf>
    <xf numFmtId="4" fontId="32" fillId="0" borderId="15" xfId="0" applyNumberFormat="1" applyFont="1" applyFill="1" applyBorder="1" applyAlignment="1" applyProtection="1">
      <alignment horizontal="right"/>
      <protection locked="0"/>
    </xf>
    <xf numFmtId="0" fontId="35" fillId="0" borderId="4" xfId="0" applyFont="1" applyBorder="1" applyAlignment="1">
      <alignment vertical="center" wrapText="1"/>
    </xf>
    <xf numFmtId="4" fontId="35" fillId="0" borderId="16" xfId="0" applyNumberFormat="1" applyFont="1" applyFill="1" applyBorder="1" applyAlignment="1" applyProtection="1">
      <alignment horizontal="right"/>
      <protection locked="0"/>
    </xf>
    <xf numFmtId="0" fontId="39" fillId="0" borderId="21" xfId="0" applyNumberFormat="1" applyFont="1" applyFill="1" applyBorder="1" applyAlignment="1" applyProtection="1">
      <alignment horizontal="center"/>
      <protection locked="0"/>
    </xf>
    <xf numFmtId="0" fontId="31" fillId="0" borderId="14" xfId="0" applyNumberFormat="1" applyFont="1" applyFill="1" applyBorder="1" applyAlignment="1" applyProtection="1">
      <alignment horizontal="center" vertical="top"/>
      <protection locked="0"/>
    </xf>
    <xf numFmtId="0" fontId="31" fillId="0" borderId="23" xfId="0" applyNumberFormat="1" applyFont="1" applyFill="1" applyBorder="1" applyAlignment="1" applyProtection="1">
      <alignment horizontal="left" vertical="top" wrapText="1"/>
      <protection locked="0"/>
    </xf>
    <xf numFmtId="0" fontId="32" fillId="0" borderId="14" xfId="0" applyNumberFormat="1" applyFont="1" applyFill="1" applyBorder="1" applyAlignment="1" applyProtection="1">
      <alignment horizontal="center"/>
      <protection locked="0"/>
    </xf>
    <xf numFmtId="49" fontId="32" fillId="0" borderId="14" xfId="0" applyNumberFormat="1" applyFont="1" applyFill="1" applyBorder="1" applyAlignment="1" applyProtection="1">
      <alignment horizontal="left" wrapText="1"/>
      <protection locked="0"/>
    </xf>
    <xf numFmtId="0" fontId="30" fillId="5" borderId="14" xfId="0" applyFont="1" applyFill="1" applyBorder="1" applyAlignment="1">
      <alignment horizontal="left" vertical="center" wrapText="1" shrinkToFit="1"/>
    </xf>
    <xf numFmtId="0" fontId="35" fillId="5" borderId="14" xfId="0" applyFont="1" applyFill="1" applyBorder="1" applyAlignment="1">
      <alignment horizontal="left" vertical="center" wrapText="1"/>
    </xf>
    <xf numFmtId="0" fontId="35" fillId="0" borderId="4" xfId="0" applyFont="1" applyBorder="1" applyAlignment="1">
      <alignment wrapText="1"/>
    </xf>
    <xf numFmtId="0" fontId="32" fillId="0" borderId="25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vertical="center" wrapText="1"/>
    </xf>
    <xf numFmtId="4" fontId="35" fillId="0" borderId="43" xfId="0" applyNumberFormat="1" applyFont="1" applyFill="1" applyBorder="1" applyAlignment="1" applyProtection="1">
      <alignment horizontal="right"/>
      <protection locked="0"/>
    </xf>
    <xf numFmtId="0" fontId="10" fillId="0" borderId="2" xfId="0" applyFont="1" applyBorder="1" applyAlignment="1">
      <alignment vertical="center" wrapText="1"/>
    </xf>
    <xf numFmtId="0" fontId="32" fillId="0" borderId="23" xfId="0" applyNumberFormat="1" applyFont="1" applyFill="1" applyBorder="1" applyAlignment="1" applyProtection="1">
      <alignment horizontal="center"/>
      <protection locked="0"/>
    </xf>
    <xf numFmtId="168" fontId="32" fillId="0" borderId="0" xfId="0" applyNumberFormat="1" applyFont="1" applyFill="1" applyBorder="1" applyAlignment="1" applyProtection="1">
      <alignment horizontal="center"/>
      <protection locked="0"/>
    </xf>
    <xf numFmtId="168" fontId="32" fillId="0" borderId="14" xfId="0" applyNumberFormat="1" applyFont="1" applyFill="1" applyBorder="1" applyAlignment="1" applyProtection="1">
      <alignment horizontal="center"/>
      <protection locked="0"/>
    </xf>
    <xf numFmtId="0" fontId="36" fillId="0" borderId="14" xfId="0" applyFont="1" applyBorder="1" applyAlignment="1">
      <alignment vertical="center" wrapText="1"/>
    </xf>
    <xf numFmtId="4" fontId="39" fillId="0" borderId="15" xfId="0" applyNumberFormat="1" applyFont="1" applyBorder="1" applyAlignment="1">
      <alignment vertical="top"/>
    </xf>
    <xf numFmtId="0" fontId="32" fillId="0" borderId="18" xfId="0" applyNumberFormat="1" applyFont="1" applyFill="1" applyBorder="1" applyAlignment="1" applyProtection="1">
      <alignment horizontal="center"/>
      <protection locked="0"/>
    </xf>
    <xf numFmtId="49" fontId="32" fillId="0" borderId="17" xfId="0" applyNumberFormat="1" applyFont="1" applyFill="1" applyBorder="1" applyAlignment="1" applyProtection="1">
      <alignment horizontal="center"/>
      <protection locked="0"/>
    </xf>
    <xf numFmtId="4" fontId="35" fillId="0" borderId="15" xfId="0" applyNumberFormat="1" applyFont="1" applyBorder="1" applyAlignment="1">
      <alignment vertical="top"/>
    </xf>
    <xf numFmtId="0" fontId="10" fillId="0" borderId="14" xfId="0" applyFont="1" applyBorder="1" applyAlignment="1">
      <alignment vertical="center" wrapText="1"/>
    </xf>
    <xf numFmtId="49" fontId="31" fillId="0" borderId="23" xfId="0" applyNumberFormat="1" applyFont="1" applyBorder="1" applyAlignment="1">
      <alignment horizontal="center" vertical="center"/>
    </xf>
    <xf numFmtId="0" fontId="31" fillId="0" borderId="23" xfId="0" applyFont="1" applyBorder="1" applyAlignment="1">
      <alignment wrapText="1"/>
    </xf>
    <xf numFmtId="4" fontId="39" fillId="0" borderId="29" xfId="0" applyNumberFormat="1" applyFont="1" applyFill="1" applyBorder="1" applyAlignment="1" applyProtection="1">
      <alignment horizontal="right"/>
      <protection locked="0"/>
    </xf>
    <xf numFmtId="49" fontId="32" fillId="0" borderId="23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wrapText="1"/>
    </xf>
    <xf numFmtId="0" fontId="35" fillId="5" borderId="0" xfId="0" applyFont="1" applyFill="1" applyBorder="1" applyAlignment="1">
      <alignment vertical="top" wrapText="1"/>
    </xf>
    <xf numFmtId="4" fontId="39" fillId="0" borderId="15" xfId="0" applyNumberFormat="1" applyFont="1" applyFill="1" applyBorder="1" applyAlignment="1" applyProtection="1">
      <alignment horizontal="right"/>
      <protection locked="0"/>
    </xf>
    <xf numFmtId="49" fontId="32" fillId="0" borderId="18" xfId="0" applyNumberFormat="1" applyFont="1" applyBorder="1" applyAlignment="1">
      <alignment horizontal="center" vertical="center"/>
    </xf>
    <xf numFmtId="0" fontId="39" fillId="0" borderId="25" xfId="0" applyNumberFormat="1" applyFont="1" applyFill="1" applyBorder="1" applyAlignment="1" applyProtection="1">
      <alignment horizontal="center"/>
      <protection locked="0"/>
    </xf>
    <xf numFmtId="49" fontId="32" fillId="0" borderId="0" xfId="0" applyNumberFormat="1" applyFont="1" applyBorder="1" applyAlignment="1">
      <alignment horizontal="center" vertical="center"/>
    </xf>
    <xf numFmtId="0" fontId="32" fillId="0" borderId="56" xfId="0" applyNumberFormat="1" applyFont="1" applyFill="1" applyBorder="1" applyAlignment="1" applyProtection="1">
      <alignment horizontal="center"/>
      <protection locked="0"/>
    </xf>
    <xf numFmtId="0" fontId="32" fillId="0" borderId="18" xfId="0" applyNumberFormat="1" applyFont="1" applyFill="1" applyBorder="1" applyAlignment="1" applyProtection="1">
      <alignment horizontal="center" wrapText="1"/>
      <protection locked="0"/>
    </xf>
    <xf numFmtId="0" fontId="32" fillId="0" borderId="24" xfId="0" applyNumberFormat="1" applyFont="1" applyFill="1" applyBorder="1" applyAlignment="1" applyProtection="1">
      <alignment horizontal="center"/>
      <protection locked="0"/>
    </xf>
    <xf numFmtId="0" fontId="32" fillId="0" borderId="16" xfId="0" applyFont="1" applyBorder="1" applyAlignment="1">
      <alignment vertical="top" wrapText="1"/>
    </xf>
    <xf numFmtId="4" fontId="32" fillId="0" borderId="29" xfId="0" applyNumberFormat="1" applyFont="1" applyFill="1" applyBorder="1" applyAlignment="1" applyProtection="1">
      <alignment horizontal="right"/>
      <protection locked="0"/>
    </xf>
    <xf numFmtId="0" fontId="32" fillId="0" borderId="0" xfId="0" applyNumberFormat="1" applyFont="1" applyFill="1" applyBorder="1" applyAlignment="1" applyProtection="1">
      <alignment horizontal="left" wrapText="1"/>
      <protection locked="0"/>
    </xf>
    <xf numFmtId="4" fontId="32" fillId="0" borderId="24" xfId="0" applyNumberFormat="1" applyFont="1" applyFill="1" applyBorder="1" applyAlignment="1" applyProtection="1">
      <alignment horizontal="right"/>
      <protection locked="0"/>
    </xf>
    <xf numFmtId="49" fontId="31" fillId="5" borderId="21" xfId="0" applyNumberFormat="1" applyFont="1" applyFill="1" applyBorder="1" applyAlignment="1">
      <alignment horizontal="center" vertical="center"/>
    </xf>
    <xf numFmtId="0" fontId="33" fillId="0" borderId="21" xfId="0" applyFont="1" applyBorder="1"/>
    <xf numFmtId="4" fontId="32" fillId="5" borderId="15" xfId="0" applyNumberFormat="1" applyFont="1" applyFill="1" applyBorder="1" applyAlignment="1" applyProtection="1">
      <alignment horizontal="right"/>
      <protection locked="0"/>
    </xf>
    <xf numFmtId="0" fontId="31" fillId="0" borderId="14" xfId="0" applyNumberFormat="1" applyFont="1" applyFill="1" applyBorder="1" applyAlignment="1" applyProtection="1">
      <alignment horizontal="center"/>
      <protection locked="0"/>
    </xf>
    <xf numFmtId="0" fontId="31" fillId="0" borderId="14" xfId="0" applyNumberFormat="1" applyFont="1" applyFill="1" applyBorder="1" applyAlignment="1" applyProtection="1">
      <alignment horizontal="center" wrapText="1"/>
      <protection locked="0"/>
    </xf>
    <xf numFmtId="0" fontId="31" fillId="0" borderId="27" xfId="0" applyNumberFormat="1" applyFont="1" applyFill="1" applyBorder="1" applyAlignment="1" applyProtection="1">
      <alignment horizontal="left" wrapText="1"/>
      <protection locked="0"/>
    </xf>
    <xf numFmtId="0" fontId="31" fillId="0" borderId="21" xfId="0" applyNumberFormat="1" applyFont="1" applyFill="1" applyBorder="1" applyAlignment="1" applyProtection="1">
      <alignment horizontal="center"/>
      <protection locked="0"/>
    </xf>
    <xf numFmtId="0" fontId="32" fillId="0" borderId="14" xfId="0" applyNumberFormat="1" applyFont="1" applyFill="1" applyBorder="1" applyAlignment="1" applyProtection="1">
      <alignment horizontal="center" wrapText="1"/>
      <protection locked="0"/>
    </xf>
    <xf numFmtId="0" fontId="32" fillId="0" borderId="14" xfId="0" applyNumberFormat="1" applyFont="1" applyFill="1" applyBorder="1" applyAlignment="1" applyProtection="1">
      <alignment horizontal="left" wrapText="1"/>
      <protection locked="0"/>
    </xf>
    <xf numFmtId="0" fontId="31" fillId="0" borderId="14" xfId="0" applyNumberFormat="1" applyFont="1" applyFill="1" applyBorder="1" applyAlignment="1" applyProtection="1">
      <alignment horizontal="left" wrapText="1"/>
      <protection locked="0"/>
    </xf>
    <xf numFmtId="0" fontId="32" fillId="0" borderId="17" xfId="0" applyFont="1" applyBorder="1" applyAlignment="1">
      <alignment vertical="top" wrapText="1"/>
    </xf>
    <xf numFmtId="4" fontId="31" fillId="0" borderId="15" xfId="0" applyNumberFormat="1" applyFont="1" applyFill="1" applyBorder="1" applyAlignment="1" applyProtection="1">
      <alignment horizontal="right"/>
      <protection locked="0"/>
    </xf>
    <xf numFmtId="0" fontId="32" fillId="0" borderId="27" xfId="0" applyNumberFormat="1" applyFont="1" applyFill="1" applyBorder="1" applyAlignment="1" applyProtection="1">
      <alignment horizontal="center" wrapText="1"/>
      <protection locked="0"/>
    </xf>
    <xf numFmtId="0" fontId="35" fillId="0" borderId="14" xfId="0" applyNumberFormat="1" applyFont="1" applyFill="1" applyBorder="1" applyAlignment="1" applyProtection="1">
      <alignment horizontal="left" wrapText="1"/>
      <protection locked="0"/>
    </xf>
    <xf numFmtId="49" fontId="32" fillId="0" borderId="23" xfId="0" applyNumberFormat="1" applyFont="1" applyFill="1" applyBorder="1" applyAlignment="1" applyProtection="1">
      <alignment horizontal="left" wrapText="1"/>
      <protection locked="0"/>
    </xf>
    <xf numFmtId="0" fontId="38" fillId="5" borderId="0" xfId="0" applyFont="1" applyFill="1" applyAlignment="1">
      <alignment vertical="center" wrapText="1"/>
    </xf>
    <xf numFmtId="0" fontId="38" fillId="5" borderId="14" xfId="0" applyFont="1" applyFill="1" applyBorder="1" applyAlignment="1">
      <alignment vertical="center" wrapText="1"/>
    </xf>
    <xf numFmtId="0" fontId="35" fillId="0" borderId="25" xfId="0" applyNumberFormat="1" applyFont="1" applyFill="1" applyBorder="1" applyAlignment="1" applyProtection="1">
      <alignment horizontal="center"/>
      <protection locked="0"/>
    </xf>
    <xf numFmtId="0" fontId="35" fillId="0" borderId="14" xfId="0" applyNumberFormat="1" applyFont="1" applyFill="1" applyBorder="1" applyAlignment="1" applyProtection="1">
      <alignment horizontal="center"/>
      <protection locked="0"/>
    </xf>
    <xf numFmtId="0" fontId="35" fillId="0" borderId="48" xfId="0" applyFont="1" applyBorder="1" applyAlignment="1">
      <alignment wrapText="1"/>
    </xf>
    <xf numFmtId="4" fontId="32" fillId="0" borderId="42" xfId="0" applyNumberFormat="1" applyFont="1" applyBorder="1"/>
    <xf numFmtId="49" fontId="31" fillId="0" borderId="14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wrapText="1"/>
    </xf>
    <xf numFmtId="0" fontId="31" fillId="0" borderId="18" xfId="0" applyFont="1" applyBorder="1" applyAlignment="1">
      <alignment wrapText="1"/>
    </xf>
    <xf numFmtId="167" fontId="31" fillId="0" borderId="24" xfId="0" applyNumberFormat="1" applyFont="1" applyBorder="1" applyAlignment="1">
      <alignment horizontal="right" vertical="center" wrapText="1"/>
    </xf>
    <xf numFmtId="0" fontId="32" fillId="0" borderId="17" xfId="0" applyNumberFormat="1" applyFont="1" applyFill="1" applyBorder="1" applyAlignment="1" applyProtection="1">
      <alignment horizontal="center"/>
      <protection locked="0"/>
    </xf>
    <xf numFmtId="49" fontId="32" fillId="0" borderId="18" xfId="0" applyNumberFormat="1" applyFont="1" applyFill="1" applyBorder="1" applyAlignment="1" applyProtection="1">
      <alignment horizontal="left" wrapText="1"/>
      <protection locked="0"/>
    </xf>
    <xf numFmtId="0" fontId="35" fillId="5" borderId="14" xfId="0" applyFont="1" applyFill="1" applyBorder="1" applyAlignment="1">
      <alignment horizontal="center" wrapText="1"/>
    </xf>
    <xf numFmtId="0" fontId="38" fillId="5" borderId="14" xfId="0" applyFont="1" applyFill="1" applyBorder="1" applyAlignment="1">
      <alignment horizontal="left" vertical="center" wrapText="1"/>
    </xf>
    <xf numFmtId="0" fontId="32" fillId="0" borderId="14" xfId="0" applyFont="1" applyBorder="1" applyAlignment="1">
      <alignment vertical="top" wrapText="1"/>
    </xf>
    <xf numFmtId="4" fontId="39" fillId="0" borderId="16" xfId="0" applyNumberFormat="1" applyFont="1" applyBorder="1" applyAlignment="1">
      <alignment vertical="top"/>
    </xf>
    <xf numFmtId="0" fontId="35" fillId="0" borderId="4" xfId="0" applyFont="1" applyBorder="1" applyAlignment="1">
      <alignment horizontal="left" vertical="center" wrapText="1"/>
    </xf>
    <xf numFmtId="4" fontId="35" fillId="0" borderId="16" xfId="0" applyNumberFormat="1" applyFont="1" applyBorder="1" applyAlignment="1">
      <alignment horizontal="right" vertical="center"/>
    </xf>
    <xf numFmtId="0" fontId="32" fillId="0" borderId="6" xfId="0" applyFont="1" applyBorder="1" applyAlignment="1">
      <alignment horizontal="center" vertical="center"/>
    </xf>
    <xf numFmtId="4" fontId="10" fillId="0" borderId="15" xfId="0" applyNumberFormat="1" applyFont="1" applyBorder="1"/>
    <xf numFmtId="49" fontId="31" fillId="0" borderId="25" xfId="0" applyNumberFormat="1" applyFont="1" applyBorder="1" applyAlignment="1">
      <alignment horizontal="center" vertical="center"/>
    </xf>
    <xf numFmtId="0" fontId="31" fillId="0" borderId="23" xfId="0" applyFont="1" applyBorder="1" applyAlignment="1">
      <alignment vertical="top" wrapText="1"/>
    </xf>
    <xf numFmtId="0" fontId="31" fillId="0" borderId="23" xfId="0" applyFont="1" applyBorder="1" applyAlignment="1">
      <alignment horizontal="center" vertical="top" wrapText="1"/>
    </xf>
    <xf numFmtId="49" fontId="32" fillId="0" borderId="23" xfId="0" applyNumberFormat="1" applyFont="1" applyFill="1" applyBorder="1" applyAlignment="1" applyProtection="1">
      <alignment horizontal="center" vertical="top" wrapText="1"/>
      <protection locked="0"/>
    </xf>
    <xf numFmtId="0" fontId="38" fillId="0" borderId="14" xfId="0" applyNumberFormat="1" applyFont="1" applyFill="1" applyBorder="1" applyAlignment="1" applyProtection="1">
      <alignment horizontal="center" wrapText="1"/>
      <protection locked="0"/>
    </xf>
    <xf numFmtId="0" fontId="35" fillId="2" borderId="14" xfId="0" applyFont="1" applyFill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  <xf numFmtId="0" fontId="32" fillId="0" borderId="16" xfId="0" applyFont="1" applyBorder="1" applyAlignment="1">
      <alignment wrapText="1"/>
    </xf>
    <xf numFmtId="0" fontId="32" fillId="0" borderId="14" xfId="0" applyFont="1" applyBorder="1" applyAlignment="1">
      <alignment horizontal="center" wrapText="1"/>
    </xf>
    <xf numFmtId="49" fontId="32" fillId="0" borderId="14" xfId="0" applyNumberFormat="1" applyFont="1" applyFill="1" applyBorder="1" applyAlignment="1" applyProtection="1">
      <alignment horizontal="center" vertical="top" wrapText="1"/>
      <protection locked="0"/>
    </xf>
    <xf numFmtId="0" fontId="35" fillId="0" borderId="21" xfId="0" applyNumberFormat="1" applyFont="1" applyFill="1" applyBorder="1" applyAlignment="1" applyProtection="1">
      <alignment horizontal="center"/>
      <protection locked="0"/>
    </xf>
    <xf numFmtId="0" fontId="32" fillId="0" borderId="23" xfId="0" applyFont="1" applyBorder="1" applyAlignment="1">
      <alignment horizontal="center" wrapText="1"/>
    </xf>
    <xf numFmtId="49" fontId="32" fillId="0" borderId="17" xfId="0" applyNumberFormat="1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0" fontId="35" fillId="0" borderId="29" xfId="0" applyNumberFormat="1" applyFont="1" applyFill="1" applyBorder="1" applyAlignment="1" applyProtection="1">
      <alignment horizontal="center"/>
      <protection locked="0"/>
    </xf>
    <xf numFmtId="167" fontId="34" fillId="0" borderId="23" xfId="0" applyNumberFormat="1" applyFont="1" applyBorder="1"/>
    <xf numFmtId="10" fontId="34" fillId="0" borderId="23" xfId="0" applyNumberFormat="1" applyFont="1" applyBorder="1"/>
    <xf numFmtId="167" fontId="33" fillId="0" borderId="38" xfId="0" applyNumberFormat="1" applyFont="1" applyBorder="1"/>
    <xf numFmtId="10" fontId="33" fillId="0" borderId="38" xfId="0" applyNumberFormat="1" applyFont="1" applyBorder="1"/>
    <xf numFmtId="167" fontId="33" fillId="0" borderId="14" xfId="0" applyNumberFormat="1" applyFont="1" applyBorder="1" applyAlignment="1">
      <alignment vertical="center"/>
    </xf>
    <xf numFmtId="10" fontId="33" fillId="0" borderId="14" xfId="0" applyNumberFormat="1" applyFont="1" applyBorder="1" applyAlignment="1">
      <alignment vertical="center"/>
    </xf>
    <xf numFmtId="167" fontId="33" fillId="0" borderId="23" xfId="0" applyNumberFormat="1" applyFont="1" applyBorder="1"/>
    <xf numFmtId="10" fontId="33" fillId="0" borderId="23" xfId="0" applyNumberFormat="1" applyFont="1" applyBorder="1"/>
    <xf numFmtId="49" fontId="31" fillId="5" borderId="23" xfId="0" applyNumberFormat="1" applyFont="1" applyFill="1" applyBorder="1" applyAlignment="1">
      <alignment horizontal="left" vertical="center"/>
    </xf>
    <xf numFmtId="4" fontId="31" fillId="5" borderId="29" xfId="0" applyNumberFormat="1" applyFont="1" applyFill="1" applyBorder="1" applyAlignment="1" applyProtection="1">
      <alignment horizontal="right"/>
      <protection locked="0"/>
    </xf>
    <xf numFmtId="0" fontId="34" fillId="0" borderId="23" xfId="0" applyFont="1" applyBorder="1" applyAlignment="1">
      <alignment horizontal="center"/>
    </xf>
    <xf numFmtId="167" fontId="33" fillId="0" borderId="38" xfId="0" applyNumberFormat="1" applyFont="1" applyBorder="1" applyAlignment="1">
      <alignment vertical="center"/>
    </xf>
    <xf numFmtId="10" fontId="33" fillId="0" borderId="38" xfId="0" applyNumberFormat="1" applyFont="1" applyBorder="1" applyAlignment="1">
      <alignment vertical="center"/>
    </xf>
    <xf numFmtId="0" fontId="35" fillId="5" borderId="14" xfId="0" applyNumberFormat="1" applyFont="1" applyFill="1" applyBorder="1" applyAlignment="1" applyProtection="1">
      <alignment horizontal="center" wrapText="1"/>
      <protection locked="0"/>
    </xf>
    <xf numFmtId="4" fontId="35" fillId="5" borderId="15" xfId="0" applyNumberFormat="1" applyFont="1" applyFill="1" applyBorder="1" applyAlignment="1" applyProtection="1">
      <alignment horizontal="right" vertical="center"/>
      <protection locked="0"/>
    </xf>
    <xf numFmtId="10" fontId="33" fillId="5" borderId="14" xfId="0" applyNumberFormat="1" applyFont="1" applyFill="1" applyBorder="1"/>
    <xf numFmtId="49" fontId="32" fillId="0" borderId="15" xfId="0" applyNumberFormat="1" applyFont="1" applyFill="1" applyBorder="1" applyAlignment="1" applyProtection="1">
      <alignment horizontal="left" wrapText="1"/>
      <protection locked="0"/>
    </xf>
    <xf numFmtId="4" fontId="35" fillId="0" borderId="15" xfId="0" applyNumberFormat="1" applyFont="1" applyBorder="1" applyAlignment="1"/>
    <xf numFmtId="4" fontId="35" fillId="0" borderId="5" xfId="0" applyNumberFormat="1" applyFont="1" applyBorder="1" applyAlignment="1"/>
    <xf numFmtId="4" fontId="35" fillId="0" borderId="24" xfId="0" applyNumberFormat="1" applyFont="1" applyFill="1" applyBorder="1" applyAlignment="1" applyProtection="1">
      <alignment horizontal="right"/>
      <protection locked="0"/>
    </xf>
    <xf numFmtId="167" fontId="33" fillId="0" borderId="14" xfId="0" applyNumberFormat="1" applyFont="1" applyBorder="1" applyAlignment="1"/>
    <xf numFmtId="0" fontId="37" fillId="5" borderId="4" xfId="0" applyFont="1" applyFill="1" applyBorder="1" applyAlignment="1">
      <alignment vertical="center" wrapText="1"/>
    </xf>
    <xf numFmtId="167" fontId="35" fillId="5" borderId="15" xfId="0" applyNumberFormat="1" applyFont="1" applyFill="1" applyBorder="1" applyAlignment="1">
      <alignment horizontal="right" wrapText="1"/>
    </xf>
    <xf numFmtId="0" fontId="0" fillId="0" borderId="0" xfId="0" applyBorder="1"/>
    <xf numFmtId="4" fontId="35" fillId="0" borderId="43" xfId="0" applyNumberFormat="1" applyFont="1" applyBorder="1" applyAlignment="1"/>
    <xf numFmtId="0" fontId="32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center" vertical="center" wrapText="1"/>
    </xf>
    <xf numFmtId="170" fontId="31" fillId="0" borderId="14" xfId="9" applyNumberFormat="1" applyFont="1" applyFill="1" applyBorder="1" applyAlignment="1">
      <alignment horizontal="center" vertical="center" wrapText="1"/>
    </xf>
    <xf numFmtId="4" fontId="34" fillId="0" borderId="14" xfId="0" applyNumberFormat="1" applyFont="1" applyBorder="1" applyAlignment="1">
      <alignment horizontal="center" vertical="center"/>
    </xf>
    <xf numFmtId="4" fontId="34" fillId="0" borderId="15" xfId="0" applyNumberFormat="1" applyFont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 wrapText="1"/>
    </xf>
    <xf numFmtId="170" fontId="32" fillId="0" borderId="14" xfId="9" applyNumberFormat="1" applyFont="1" applyFill="1" applyBorder="1" applyAlignment="1">
      <alignment horizontal="center" vertical="center" wrapText="1"/>
    </xf>
    <xf numFmtId="4" fontId="33" fillId="0" borderId="14" xfId="0" applyNumberFormat="1" applyFont="1" applyBorder="1" applyAlignment="1">
      <alignment horizontal="center" vertical="center"/>
    </xf>
    <xf numFmtId="4" fontId="33" fillId="0" borderId="15" xfId="0" applyNumberFormat="1" applyFont="1" applyBorder="1" applyAlignment="1">
      <alignment horizontal="center" vertical="center"/>
    </xf>
    <xf numFmtId="0" fontId="38" fillId="0" borderId="17" xfId="0" applyFont="1" applyFill="1" applyBorder="1" applyAlignment="1">
      <alignment horizontal="left" vertical="center" wrapText="1"/>
    </xf>
    <xf numFmtId="170" fontId="35" fillId="0" borderId="14" xfId="9" applyNumberFormat="1" applyFont="1" applyFill="1" applyBorder="1" applyAlignment="1">
      <alignment horizontal="center" vertical="center" wrapText="1"/>
    </xf>
    <xf numFmtId="4" fontId="38" fillId="0" borderId="15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center" vertical="center" wrapText="1"/>
    </xf>
    <xf numFmtId="170" fontId="38" fillId="0" borderId="14" xfId="9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0" fontId="34" fillId="0" borderId="14" xfId="9" applyNumberFormat="1" applyFont="1" applyBorder="1" applyAlignment="1">
      <alignment horizontal="center" vertical="center"/>
    </xf>
    <xf numFmtId="170" fontId="33" fillId="0" borderId="14" xfId="9" applyNumberFormat="1" applyFont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 wrapText="1"/>
    </xf>
    <xf numFmtId="170" fontId="38" fillId="5" borderId="14" xfId="9" applyNumberFormat="1" applyFont="1" applyFill="1" applyBorder="1" applyAlignment="1">
      <alignment horizontal="center" vertical="center"/>
    </xf>
    <xf numFmtId="4" fontId="38" fillId="0" borderId="14" xfId="0" applyNumberFormat="1" applyFont="1" applyBorder="1" applyAlignment="1">
      <alignment horizontal="center" vertical="center"/>
    </xf>
    <xf numFmtId="170" fontId="38" fillId="5" borderId="15" xfId="9" applyNumberFormat="1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left" vertical="center" wrapText="1"/>
    </xf>
    <xf numFmtId="170" fontId="31" fillId="6" borderId="14" xfId="9" applyNumberFormat="1" applyFont="1" applyFill="1" applyBorder="1" applyAlignment="1">
      <alignment horizontal="center" vertical="center" wrapText="1"/>
    </xf>
    <xf numFmtId="4" fontId="34" fillId="6" borderId="14" xfId="0" applyNumberFormat="1" applyFont="1" applyFill="1" applyBorder="1" applyAlignment="1">
      <alignment horizontal="center" vertical="center"/>
    </xf>
    <xf numFmtId="4" fontId="34" fillId="6" borderId="15" xfId="0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70" fontId="31" fillId="0" borderId="14" xfId="9" applyNumberFormat="1" applyFont="1" applyBorder="1" applyAlignment="1">
      <alignment horizontal="center" vertical="center" wrapText="1"/>
    </xf>
    <xf numFmtId="170" fontId="32" fillId="0" borderId="14" xfId="9" applyNumberFormat="1" applyFont="1" applyBorder="1" applyAlignment="1">
      <alignment horizontal="center" vertical="center" wrapText="1"/>
    </xf>
    <xf numFmtId="170" fontId="32" fillId="5" borderId="14" xfId="9" applyNumberFormat="1" applyFont="1" applyFill="1" applyBorder="1" applyAlignment="1">
      <alignment horizontal="center" vertical="center" wrapText="1"/>
    </xf>
    <xf numFmtId="170" fontId="32" fillId="5" borderId="15" xfId="9" applyNumberFormat="1" applyFont="1" applyFill="1" applyBorder="1" applyAlignment="1">
      <alignment horizontal="center" vertical="center" wrapText="1"/>
    </xf>
    <xf numFmtId="170" fontId="35" fillId="0" borderId="14" xfId="9" applyNumberFormat="1" applyFont="1" applyBorder="1" applyAlignment="1">
      <alignment horizontal="center" vertical="center" wrapText="1"/>
    </xf>
    <xf numFmtId="170" fontId="35" fillId="5" borderId="14" xfId="9" applyNumberFormat="1" applyFont="1" applyFill="1" applyBorder="1" applyAlignment="1">
      <alignment horizontal="center" vertical="center" wrapText="1"/>
    </xf>
    <xf numFmtId="170" fontId="35" fillId="5" borderId="15" xfId="9" applyNumberFormat="1" applyFont="1" applyFill="1" applyBorder="1" applyAlignment="1">
      <alignment horizontal="center" vertical="center" wrapText="1"/>
    </xf>
    <xf numFmtId="0" fontId="36" fillId="0" borderId="1" xfId="10" applyFont="1" applyBorder="1" applyAlignment="1">
      <alignment vertical="center"/>
    </xf>
    <xf numFmtId="0" fontId="36" fillId="0" borderId="1" xfId="10" applyFont="1" applyBorder="1" applyAlignment="1">
      <alignment horizontal="center" vertical="center"/>
    </xf>
    <xf numFmtId="0" fontId="36" fillId="0" borderId="4" xfId="10" applyFont="1" applyBorder="1" applyAlignment="1">
      <alignment vertical="center"/>
    </xf>
    <xf numFmtId="0" fontId="10" fillId="0" borderId="1" xfId="10" applyFont="1" applyBorder="1" applyAlignment="1">
      <alignment vertical="center"/>
    </xf>
    <xf numFmtId="0" fontId="10" fillId="0" borderId="1" xfId="10" applyFont="1" applyBorder="1" applyAlignment="1">
      <alignment horizontal="center" vertical="center"/>
    </xf>
    <xf numFmtId="0" fontId="10" fillId="0" borderId="4" xfId="10" applyFont="1" applyBorder="1" applyAlignment="1">
      <alignment vertical="center"/>
    </xf>
    <xf numFmtId="0" fontId="10" fillId="0" borderId="2" xfId="10" applyFont="1" applyBorder="1" applyAlignment="1">
      <alignment vertical="center" wrapText="1"/>
    </xf>
    <xf numFmtId="0" fontId="10" fillId="0" borderId="2" xfId="10" applyFont="1" applyBorder="1" applyAlignment="1">
      <alignment vertical="center"/>
    </xf>
    <xf numFmtId="0" fontId="10" fillId="0" borderId="7" xfId="10" applyFont="1" applyBorder="1" applyAlignment="1">
      <alignment horizontal="center" vertical="center"/>
    </xf>
    <xf numFmtId="0" fontId="37" fillId="0" borderId="14" xfId="10" applyFont="1" applyBorder="1" applyAlignment="1">
      <alignment vertical="center" wrapText="1"/>
    </xf>
    <xf numFmtId="0" fontId="10" fillId="0" borderId="14" xfId="10" applyFont="1" applyBorder="1" applyAlignment="1">
      <alignment vertical="center"/>
    </xf>
    <xf numFmtId="0" fontId="33" fillId="0" borderId="0" xfId="0" applyFont="1" applyAlignment="1">
      <alignment vertical="center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6" fillId="0" borderId="1" xfId="10" applyFont="1" applyBorder="1" applyAlignment="1">
      <alignment vertical="center" wrapText="1"/>
    </xf>
    <xf numFmtId="0" fontId="36" fillId="0" borderId="4" xfId="10" applyFont="1" applyBorder="1" applyAlignment="1">
      <alignment horizontal="center" vertical="center"/>
    </xf>
    <xf numFmtId="170" fontId="31" fillId="5" borderId="14" xfId="9" applyNumberFormat="1" applyFont="1" applyFill="1" applyBorder="1" applyAlignment="1">
      <alignment horizontal="center" vertical="center" wrapText="1"/>
    </xf>
    <xf numFmtId="0" fontId="10" fillId="0" borderId="1" xfId="10" applyFont="1" applyBorder="1" applyAlignment="1">
      <alignment vertical="center" wrapText="1"/>
    </xf>
    <xf numFmtId="0" fontId="10" fillId="0" borderId="4" xfId="1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center" wrapText="1"/>
    </xf>
    <xf numFmtId="0" fontId="37" fillId="0" borderId="1" xfId="10" applyFont="1" applyBorder="1" applyAlignment="1">
      <alignment vertical="center"/>
    </xf>
    <xf numFmtId="0" fontId="37" fillId="0" borderId="4" xfId="10" applyFont="1" applyBorder="1" applyAlignment="1">
      <alignment vertical="center"/>
    </xf>
    <xf numFmtId="0" fontId="36" fillId="0" borderId="1" xfId="10" applyFont="1" applyBorder="1" applyAlignment="1">
      <alignment horizontal="left" vertical="center" wrapText="1"/>
    </xf>
    <xf numFmtId="0" fontId="10" fillId="0" borderId="1" xfId="10" applyFont="1" applyBorder="1" applyAlignment="1">
      <alignment horizontal="left" vertical="center" wrapText="1"/>
    </xf>
    <xf numFmtId="4" fontId="38" fillId="5" borderId="14" xfId="0" applyNumberFormat="1" applyFont="1" applyFill="1" applyBorder="1" applyAlignment="1">
      <alignment horizontal="center" vertical="center"/>
    </xf>
    <xf numFmtId="0" fontId="36" fillId="0" borderId="6" xfId="10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 wrapText="1"/>
    </xf>
    <xf numFmtId="0" fontId="36" fillId="0" borderId="14" xfId="10" applyFont="1" applyBorder="1" applyAlignment="1">
      <alignment vertical="center"/>
    </xf>
    <xf numFmtId="0" fontId="32" fillId="0" borderId="0" xfId="0" applyFont="1" applyBorder="1" applyAlignment="1">
      <alignment horizontal="left" vertical="center" wrapText="1"/>
    </xf>
    <xf numFmtId="170" fontId="35" fillId="0" borderId="15" xfId="9" applyNumberFormat="1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/>
    </xf>
    <xf numFmtId="170" fontId="32" fillId="5" borderId="18" xfId="9" applyNumberFormat="1" applyFont="1" applyFill="1" applyBorder="1" applyAlignment="1">
      <alignment horizontal="center" vertical="center" wrapText="1"/>
    </xf>
    <xf numFmtId="0" fontId="10" fillId="0" borderId="14" xfId="10" applyFont="1" applyFill="1" applyBorder="1" applyAlignment="1">
      <alignment vertical="center" wrapText="1"/>
    </xf>
    <xf numFmtId="0" fontId="10" fillId="0" borderId="14" xfId="10" applyFont="1" applyFill="1" applyBorder="1" applyAlignment="1">
      <alignment horizontal="center" vertical="center"/>
    </xf>
    <xf numFmtId="0" fontId="37" fillId="0" borderId="14" xfId="1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center" vertical="center"/>
    </xf>
    <xf numFmtId="0" fontId="36" fillId="0" borderId="14" xfId="10" applyFont="1" applyFill="1" applyBorder="1" applyAlignment="1">
      <alignment vertical="center" wrapText="1"/>
    </xf>
    <xf numFmtId="0" fontId="36" fillId="0" borderId="14" xfId="10" applyFont="1" applyFill="1" applyBorder="1" applyAlignment="1">
      <alignment horizontal="center" vertical="center"/>
    </xf>
    <xf numFmtId="0" fontId="10" fillId="0" borderId="3" xfId="10" applyFont="1" applyBorder="1" applyAlignment="1">
      <alignment vertical="center" wrapText="1"/>
    </xf>
    <xf numFmtId="0" fontId="10" fillId="0" borderId="3" xfId="10" applyFont="1" applyBorder="1" applyAlignment="1">
      <alignment horizontal="center" vertical="center"/>
    </xf>
    <xf numFmtId="170" fontId="32" fillId="5" borderId="23" xfId="9" applyNumberFormat="1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4" fillId="5" borderId="14" xfId="0" applyFont="1" applyFill="1" applyBorder="1" applyAlignment="1">
      <alignment horizontal="left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8" fillId="0" borderId="14" xfId="0" applyFont="1" applyBorder="1" applyAlignment="1">
      <alignment horizontal="left" vertical="center" wrapText="1"/>
    </xf>
    <xf numFmtId="0" fontId="0" fillId="0" borderId="14" xfId="0" applyBorder="1"/>
    <xf numFmtId="4" fontId="0" fillId="0" borderId="14" xfId="0" applyNumberFormat="1" applyBorder="1" applyAlignment="1">
      <alignment horizontal="right" vertical="center"/>
    </xf>
    <xf numFmtId="4" fontId="0" fillId="0" borderId="14" xfId="0" applyNumberFormat="1" applyFont="1" applyBorder="1" applyAlignment="1">
      <alignment horizontal="right" vertical="center"/>
    </xf>
    <xf numFmtId="4" fontId="0" fillId="0" borderId="15" xfId="0" applyNumberFormat="1" applyFont="1" applyBorder="1" applyAlignment="1">
      <alignment horizontal="right" vertical="center"/>
    </xf>
    <xf numFmtId="10" fontId="0" fillId="0" borderId="14" xfId="0" applyNumberFormat="1" applyFont="1" applyBorder="1" applyAlignment="1">
      <alignment horizontal="right" vertical="center"/>
    </xf>
    <xf numFmtId="4" fontId="37" fillId="0" borderId="14" xfId="0" applyNumberFormat="1" applyFont="1" applyBorder="1" applyAlignment="1">
      <alignment horizontal="right" vertical="center"/>
    </xf>
    <xf numFmtId="4" fontId="37" fillId="0" borderId="15" xfId="0" applyNumberFormat="1" applyFont="1" applyBorder="1" applyAlignment="1">
      <alignment horizontal="right" vertical="center"/>
    </xf>
    <xf numFmtId="10" fontId="37" fillId="0" borderId="14" xfId="0" applyNumberFormat="1" applyFont="1" applyBorder="1" applyAlignment="1">
      <alignment horizontal="right" vertical="center"/>
    </xf>
    <xf numFmtId="4" fontId="36" fillId="0" borderId="14" xfId="0" applyNumberFormat="1" applyFont="1" applyBorder="1" applyAlignment="1">
      <alignment horizontal="right" vertical="center"/>
    </xf>
    <xf numFmtId="4" fontId="36" fillId="0" borderId="15" xfId="0" applyNumberFormat="1" applyFont="1" applyBorder="1" applyAlignment="1">
      <alignment horizontal="right" vertical="center"/>
    </xf>
    <xf numFmtId="10" fontId="36" fillId="0" borderId="14" xfId="0" applyNumberFormat="1" applyFont="1" applyBorder="1" applyAlignment="1">
      <alignment horizontal="right" vertical="center"/>
    </xf>
    <xf numFmtId="4" fontId="36" fillId="5" borderId="14" xfId="0" applyNumberFormat="1" applyFont="1" applyFill="1" applyBorder="1" applyAlignment="1">
      <alignment horizontal="right" vertical="center"/>
    </xf>
    <xf numFmtId="4" fontId="36" fillId="5" borderId="15" xfId="0" applyNumberFormat="1" applyFont="1" applyFill="1" applyBorder="1" applyAlignment="1">
      <alignment horizontal="right" vertical="center"/>
    </xf>
    <xf numFmtId="10" fontId="36" fillId="5" borderId="14" xfId="0" applyNumberFormat="1" applyFont="1" applyFill="1" applyBorder="1" applyAlignment="1">
      <alignment horizontal="right" vertical="center"/>
    </xf>
    <xf numFmtId="4" fontId="38" fillId="5" borderId="4" xfId="8" applyNumberFormat="1" applyFont="1" applyFill="1" applyBorder="1" applyAlignment="1">
      <alignment horizontal="right" vertical="center"/>
    </xf>
    <xf numFmtId="4" fontId="36" fillId="5" borderId="4" xfId="0" applyNumberFormat="1" applyFont="1" applyFill="1" applyBorder="1" applyAlignment="1">
      <alignment horizontal="right" vertical="center"/>
    </xf>
    <xf numFmtId="4" fontId="33" fillId="5" borderId="4" xfId="0" applyNumberFormat="1" applyFont="1" applyFill="1" applyBorder="1" applyAlignment="1">
      <alignment horizontal="right" vertical="center"/>
    </xf>
    <xf numFmtId="10" fontId="36" fillId="6" borderId="14" xfId="0" applyNumberFormat="1" applyFont="1" applyFill="1" applyBorder="1" applyAlignment="1">
      <alignment horizontal="right" vertical="center"/>
    </xf>
    <xf numFmtId="4" fontId="36" fillId="7" borderId="4" xfId="8" applyNumberFormat="1" applyFont="1" applyFill="1" applyBorder="1" applyAlignment="1">
      <alignment horizontal="right" vertical="center" wrapText="1"/>
    </xf>
    <xf numFmtId="4" fontId="33" fillId="7" borderId="4" xfId="8" applyNumberFormat="1" applyFont="1" applyFill="1" applyBorder="1" applyAlignment="1">
      <alignment horizontal="right" vertical="center" wrapText="1"/>
    </xf>
    <xf numFmtId="4" fontId="36" fillId="6" borderId="14" xfId="0" applyNumberFormat="1" applyFont="1" applyFill="1" applyBorder="1" applyAlignment="1">
      <alignment horizontal="right" vertical="center"/>
    </xf>
    <xf numFmtId="4" fontId="36" fillId="6" borderId="15" xfId="0" applyNumberFormat="1" applyFont="1" applyFill="1" applyBorder="1" applyAlignment="1">
      <alignment horizontal="right" vertical="center"/>
    </xf>
    <xf numFmtId="4" fontId="34" fillId="5" borderId="4" xfId="0" applyNumberFormat="1" applyFont="1" applyFill="1" applyBorder="1" applyAlignment="1">
      <alignment horizontal="right" vertical="center"/>
    </xf>
    <xf numFmtId="4" fontId="37" fillId="5" borderId="4" xfId="8" applyNumberFormat="1" applyFont="1" applyFill="1" applyBorder="1" applyAlignment="1">
      <alignment horizontal="right" vertical="center" wrapText="1" shrinkToFit="1"/>
    </xf>
    <xf numFmtId="4" fontId="37" fillId="5" borderId="4" xfId="0" applyNumberFormat="1" applyFont="1" applyFill="1" applyBorder="1" applyAlignment="1">
      <alignment horizontal="right" vertical="center"/>
    </xf>
    <xf numFmtId="4" fontId="0" fillId="5" borderId="4" xfId="0" applyNumberFormat="1" applyFont="1" applyFill="1" applyBorder="1" applyAlignment="1">
      <alignment horizontal="right" vertical="center"/>
    </xf>
    <xf numFmtId="10" fontId="0" fillId="5" borderId="14" xfId="0" applyNumberFormat="1" applyFont="1" applyFill="1" applyBorder="1" applyAlignment="1">
      <alignment horizontal="right" vertical="center"/>
    </xf>
    <xf numFmtId="0" fontId="33" fillId="5" borderId="0" xfId="0" applyFont="1" applyFill="1" applyBorder="1" applyAlignment="1">
      <alignment horizontal="left" wrapText="1"/>
    </xf>
    <xf numFmtId="0" fontId="33" fillId="5" borderId="0" xfId="0" applyFont="1" applyFill="1" applyBorder="1" applyAlignment="1">
      <alignment wrapText="1"/>
    </xf>
    <xf numFmtId="0" fontId="33" fillId="5" borderId="0" xfId="0" applyFont="1" applyFill="1" applyBorder="1" applyAlignment="1">
      <alignment horizontal="center" wrapText="1"/>
    </xf>
    <xf numFmtId="4" fontId="0" fillId="5" borderId="14" xfId="0" applyNumberFormat="1" applyFont="1" applyFill="1" applyBorder="1" applyAlignment="1">
      <alignment horizontal="right" vertical="center"/>
    </xf>
    <xf numFmtId="4" fontId="0" fillId="5" borderId="15" xfId="0" applyNumberFormat="1" applyFont="1" applyFill="1" applyBorder="1" applyAlignment="1">
      <alignment horizontal="right" vertical="center"/>
    </xf>
    <xf numFmtId="4" fontId="0" fillId="9" borderId="4" xfId="0" applyNumberFormat="1" applyFont="1" applyFill="1" applyBorder="1" applyAlignment="1">
      <alignment horizontal="right" vertical="center"/>
    </xf>
    <xf numFmtId="4" fontId="36" fillId="8" borderId="4" xfId="8" applyNumberFormat="1" applyFont="1" applyFill="1" applyBorder="1" applyAlignment="1">
      <alignment horizontal="right" vertical="center" wrapText="1"/>
    </xf>
    <xf numFmtId="4" fontId="38" fillId="5" borderId="4" xfId="0" applyNumberFormat="1" applyFont="1" applyFill="1" applyBorder="1" applyAlignment="1">
      <alignment horizontal="right" vertical="center"/>
    </xf>
    <xf numFmtId="4" fontId="37" fillId="5" borderId="14" xfId="0" applyNumberFormat="1" applyFont="1" applyFill="1" applyBorder="1" applyAlignment="1">
      <alignment horizontal="right" vertical="center"/>
    </xf>
    <xf numFmtId="10" fontId="37" fillId="5" borderId="14" xfId="0" applyNumberFormat="1" applyFont="1" applyFill="1" applyBorder="1" applyAlignment="1">
      <alignment horizontal="right" vertical="center"/>
    </xf>
    <xf numFmtId="170" fontId="0" fillId="0" borderId="14" xfId="0" applyNumberFormat="1" applyBorder="1" applyAlignment="1">
      <alignment horizontal="right"/>
    </xf>
    <xf numFmtId="4" fontId="0" fillId="0" borderId="18" xfId="0" applyNumberFormat="1" applyFont="1" applyBorder="1" applyAlignment="1">
      <alignment horizontal="right"/>
    </xf>
    <xf numFmtId="4" fontId="0" fillId="0" borderId="24" xfId="0" applyNumberFormat="1" applyFont="1" applyBorder="1" applyAlignment="1">
      <alignment horizontal="right"/>
    </xf>
    <xf numFmtId="10" fontId="0" fillId="0" borderId="18" xfId="0" applyNumberFormat="1" applyFont="1" applyBorder="1" applyAlignment="1">
      <alignment horizontal="right"/>
    </xf>
    <xf numFmtId="10" fontId="0" fillId="0" borderId="14" xfId="0" applyNumberFormat="1" applyFont="1" applyBorder="1" applyAlignment="1">
      <alignment horizontal="right"/>
    </xf>
    <xf numFmtId="4" fontId="30" fillId="0" borderId="0" xfId="0" applyNumberFormat="1" applyFont="1" applyFill="1" applyBorder="1" applyAlignment="1" applyProtection="1">
      <alignment horizontal="right"/>
      <protection locked="0"/>
    </xf>
    <xf numFmtId="10" fontId="0" fillId="0" borderId="14" xfId="0" applyNumberFormat="1" applyBorder="1"/>
    <xf numFmtId="4" fontId="27" fillId="5" borderId="21" xfId="0" applyNumberFormat="1" applyFont="1" applyFill="1" applyBorder="1" applyAlignment="1" applyProtection="1">
      <alignment horizontal="right" vertical="center"/>
      <protection locked="0"/>
    </xf>
    <xf numFmtId="167" fontId="38" fillId="0" borderId="14" xfId="0" applyNumberFormat="1" applyFont="1" applyBorder="1"/>
    <xf numFmtId="167" fontId="38" fillId="0" borderId="14" xfId="0" applyNumberFormat="1" applyFont="1" applyBorder="1" applyAlignment="1">
      <alignment vertical="center"/>
    </xf>
    <xf numFmtId="10" fontId="38" fillId="0" borderId="14" xfId="0" applyNumberFormat="1" applyFont="1" applyBorder="1" applyAlignment="1">
      <alignment vertical="center"/>
    </xf>
    <xf numFmtId="4" fontId="36" fillId="0" borderId="29" xfId="0" applyNumberFormat="1" applyFont="1" applyFill="1" applyBorder="1" applyAlignment="1" applyProtection="1">
      <alignment horizontal="right" vertical="top"/>
      <protection locked="0"/>
    </xf>
    <xf numFmtId="0" fontId="19" fillId="0" borderId="14" xfId="0" applyFont="1" applyBorder="1" applyAlignment="1">
      <alignment wrapText="1"/>
    </xf>
    <xf numFmtId="0" fontId="19" fillId="0" borderId="0" xfId="0" applyFont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27" fillId="0" borderId="14" xfId="0" applyNumberFormat="1" applyFont="1" applyFill="1" applyBorder="1" applyAlignment="1" applyProtection="1">
      <alignment horizontal="left"/>
      <protection locked="0"/>
    </xf>
    <xf numFmtId="0" fontId="26" fillId="0" borderId="14" xfId="0" applyNumberFormat="1" applyFont="1" applyFill="1" applyBorder="1" applyAlignment="1" applyProtection="1">
      <alignment horizontal="left"/>
      <protection locked="0"/>
    </xf>
    <xf numFmtId="0" fontId="27" fillId="0" borderId="14" xfId="0" applyNumberFormat="1" applyFont="1" applyFill="1" applyBorder="1" applyAlignment="1" applyProtection="1">
      <alignment horizontal="left"/>
      <protection locked="0"/>
    </xf>
    <xf numFmtId="4" fontId="27" fillId="0" borderId="18" xfId="0" applyNumberFormat="1" applyFont="1" applyFill="1" applyBorder="1" applyAlignment="1" applyProtection="1">
      <alignment vertical="center"/>
      <protection locked="0"/>
    </xf>
    <xf numFmtId="4" fontId="27" fillId="0" borderId="14" xfId="0" applyNumberFormat="1" applyFont="1" applyFill="1" applyBorder="1" applyAlignment="1" applyProtection="1">
      <alignment horizontal="right"/>
      <protection locked="0"/>
    </xf>
    <xf numFmtId="0" fontId="27" fillId="0" borderId="14" xfId="0" applyNumberFormat="1" applyFont="1" applyFill="1" applyBorder="1" applyAlignment="1" applyProtection="1">
      <alignment horizontal="center"/>
      <protection locked="0"/>
    </xf>
    <xf numFmtId="4" fontId="41" fillId="0" borderId="14" xfId="0" applyNumberFormat="1" applyFont="1" applyFill="1" applyBorder="1" applyAlignment="1" applyProtection="1">
      <alignment horizontal="right"/>
      <protection locked="0"/>
    </xf>
    <xf numFmtId="10" fontId="11" fillId="0" borderId="14" xfId="7" applyNumberFormat="1" applyFont="1" applyFill="1" applyBorder="1" applyAlignment="1" applyProtection="1">
      <alignment horizontal="right"/>
      <protection locked="0"/>
    </xf>
    <xf numFmtId="4" fontId="0" fillId="0" borderId="0" xfId="0" applyNumberFormat="1" applyBorder="1" applyAlignment="1">
      <alignment horizontal="right" vertical="top"/>
    </xf>
    <xf numFmtId="0" fontId="27" fillId="0" borderId="14" xfId="0" applyNumberFormat="1" applyFont="1" applyFill="1" applyBorder="1" applyAlignment="1" applyProtection="1">
      <alignment horizontal="left"/>
      <protection locked="0"/>
    </xf>
    <xf numFmtId="0" fontId="26" fillId="0" borderId="0" xfId="0" applyNumberFormat="1" applyFont="1" applyFill="1" applyBorder="1" applyAlignment="1" applyProtection="1">
      <alignment horizontal="left"/>
      <protection locked="0"/>
    </xf>
    <xf numFmtId="49" fontId="32" fillId="0" borderId="21" xfId="0" applyNumberFormat="1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7" fontId="35" fillId="0" borderId="15" xfId="0" applyNumberFormat="1" applyFont="1" applyBorder="1" applyAlignment="1">
      <alignment horizontal="right" wrapText="1"/>
    </xf>
    <xf numFmtId="0" fontId="0" fillId="0" borderId="2" xfId="0" applyBorder="1" applyAlignment="1">
      <alignment vertical="center" wrapText="1"/>
    </xf>
    <xf numFmtId="0" fontId="31" fillId="0" borderId="29" xfId="0" applyNumberFormat="1" applyFont="1" applyFill="1" applyBorder="1" applyAlignment="1" applyProtection="1">
      <alignment horizontal="center"/>
      <protection locked="0"/>
    </xf>
    <xf numFmtId="0" fontId="32" fillId="0" borderId="18" xfId="0" applyNumberFormat="1" applyFont="1" applyFill="1" applyBorder="1" applyAlignment="1" applyProtection="1">
      <alignment horizontal="center" vertical="top" wrapText="1"/>
      <protection locked="0"/>
    </xf>
    <xf numFmtId="0" fontId="32" fillId="0" borderId="0" xfId="0" applyFont="1" applyBorder="1" applyAlignment="1">
      <alignment vertical="top" wrapText="1"/>
    </xf>
    <xf numFmtId="0" fontId="35" fillId="0" borderId="0" xfId="0" applyNumberFormat="1" applyFont="1" applyFill="1" applyBorder="1" applyAlignment="1" applyProtection="1">
      <alignment horizontal="center" wrapText="1"/>
      <protection locked="0"/>
    </xf>
    <xf numFmtId="4" fontId="32" fillId="0" borderId="25" xfId="0" applyNumberFormat="1" applyFont="1" applyFill="1" applyBorder="1" applyAlignment="1" applyProtection="1">
      <alignment horizontal="right"/>
      <protection locked="0"/>
    </xf>
    <xf numFmtId="167" fontId="33" fillId="0" borderId="21" xfId="0" applyNumberFormat="1" applyFont="1" applyBorder="1"/>
    <xf numFmtId="10" fontId="33" fillId="0" borderId="21" xfId="0" applyNumberFormat="1" applyFont="1" applyBorder="1"/>
    <xf numFmtId="0" fontId="3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Border="1" applyAlignment="1">
      <alignment vertical="top" wrapText="1"/>
    </xf>
    <xf numFmtId="49" fontId="31" fillId="5" borderId="14" xfId="0" applyNumberFormat="1" applyFont="1" applyFill="1" applyBorder="1" applyAlignment="1">
      <alignment horizontal="center" vertical="center"/>
    </xf>
    <xf numFmtId="0" fontId="31" fillId="5" borderId="21" xfId="0" applyFont="1" applyFill="1" applyBorder="1" applyAlignment="1">
      <alignment wrapText="1"/>
    </xf>
    <xf numFmtId="0" fontId="31" fillId="5" borderId="25" xfId="0" applyFont="1" applyFill="1" applyBorder="1" applyAlignment="1">
      <alignment wrapText="1"/>
    </xf>
    <xf numFmtId="4" fontId="31" fillId="5" borderId="14" xfId="0" applyNumberFormat="1" applyFont="1" applyFill="1" applyBorder="1" applyAlignment="1" applyProtection="1">
      <alignment horizontal="right"/>
      <protection locked="0"/>
    </xf>
    <xf numFmtId="167" fontId="34" fillId="5" borderId="14" xfId="0" applyNumberFormat="1" applyFont="1" applyFill="1" applyBorder="1"/>
    <xf numFmtId="10" fontId="34" fillId="5" borderId="14" xfId="0" applyNumberFormat="1" applyFont="1" applyFill="1" applyBorder="1"/>
    <xf numFmtId="0" fontId="32" fillId="0" borderId="40" xfId="0" applyFont="1" applyBorder="1" applyAlignment="1">
      <alignment vertical="top" wrapText="1"/>
    </xf>
    <xf numFmtId="0" fontId="35" fillId="0" borderId="23" xfId="0" applyNumberFormat="1" applyFont="1" applyFill="1" applyBorder="1" applyAlignment="1" applyProtection="1">
      <alignment horizontal="center" wrapText="1"/>
      <protection locked="0"/>
    </xf>
    <xf numFmtId="4" fontId="32" fillId="5" borderId="14" xfId="0" applyNumberFormat="1" applyFont="1" applyFill="1" applyBorder="1" applyAlignment="1" applyProtection="1">
      <alignment horizontal="right"/>
      <protection locked="0"/>
    </xf>
    <xf numFmtId="49" fontId="31" fillId="5" borderId="23" xfId="0" applyNumberFormat="1" applyFont="1" applyFill="1" applyBorder="1" applyAlignment="1">
      <alignment horizontal="center" vertical="center"/>
    </xf>
    <xf numFmtId="4" fontId="32" fillId="5" borderId="23" xfId="0" applyNumberFormat="1" applyFont="1" applyFill="1" applyBorder="1" applyAlignment="1" applyProtection="1">
      <alignment horizontal="right"/>
      <protection locked="0"/>
    </xf>
    <xf numFmtId="167" fontId="33" fillId="5" borderId="23" xfId="0" applyNumberFormat="1" applyFont="1" applyFill="1" applyBorder="1"/>
    <xf numFmtId="10" fontId="33" fillId="5" borderId="23" xfId="0" applyNumberFormat="1" applyFont="1" applyFill="1" applyBorder="1"/>
    <xf numFmtId="4" fontId="31" fillId="5" borderId="23" xfId="0" applyNumberFormat="1" applyFont="1" applyFill="1" applyBorder="1" applyAlignment="1" applyProtection="1">
      <alignment horizontal="right"/>
      <protection locked="0"/>
    </xf>
    <xf numFmtId="167" fontId="34" fillId="5" borderId="23" xfId="0" applyNumberFormat="1" applyFont="1" applyFill="1" applyBorder="1"/>
    <xf numFmtId="10" fontId="34" fillId="5" borderId="23" xfId="0" applyNumberFormat="1" applyFont="1" applyFill="1" applyBorder="1"/>
    <xf numFmtId="0" fontId="35" fillId="5" borderId="16" xfId="0" applyFont="1" applyFill="1" applyBorder="1" applyAlignment="1">
      <alignment horizontal="left" vertical="center" wrapText="1"/>
    </xf>
    <xf numFmtId="0" fontId="32" fillId="5" borderId="16" xfId="0" applyFont="1" applyFill="1" applyBorder="1" applyAlignment="1">
      <alignment horizontal="left" vertical="center" wrapText="1"/>
    </xf>
    <xf numFmtId="4" fontId="32" fillId="0" borderId="16" xfId="0" applyNumberFormat="1" applyFont="1" applyFill="1" applyBorder="1" applyAlignment="1" applyProtection="1">
      <alignment horizontal="right"/>
      <protection locked="0"/>
    </xf>
    <xf numFmtId="0" fontId="35" fillId="0" borderId="58" xfId="0" applyFont="1" applyBorder="1" applyAlignment="1">
      <alignment vertical="center" wrapText="1"/>
    </xf>
    <xf numFmtId="0" fontId="35" fillId="0" borderId="7" xfId="0" applyFont="1" applyBorder="1" applyAlignment="1">
      <alignment horizontal="left" vertical="center" wrapText="1"/>
    </xf>
    <xf numFmtId="0" fontId="35" fillId="5" borderId="23" xfId="0" applyFont="1" applyFill="1" applyBorder="1" applyAlignment="1">
      <alignment horizontal="center" wrapText="1"/>
    </xf>
    <xf numFmtId="4" fontId="35" fillId="0" borderId="29" xfId="0" applyNumberFormat="1" applyFont="1" applyFill="1" applyBorder="1" applyAlignment="1" applyProtection="1">
      <alignment horizontal="right"/>
      <protection locked="0"/>
    </xf>
    <xf numFmtId="0" fontId="36" fillId="0" borderId="4" xfId="10" applyFont="1" applyBorder="1" applyAlignment="1">
      <alignment vertical="center" wrapText="1"/>
    </xf>
    <xf numFmtId="0" fontId="0" fillId="0" borderId="4" xfId="10" applyFont="1" applyBorder="1" applyAlignment="1">
      <alignment vertical="center" wrapText="1"/>
    </xf>
    <xf numFmtId="0" fontId="32" fillId="5" borderId="14" xfId="0" applyFont="1" applyFill="1" applyBorder="1" applyAlignment="1">
      <alignment horizontal="left" vertical="center" wrapText="1"/>
    </xf>
    <xf numFmtId="0" fontId="31" fillId="5" borderId="14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4" fontId="37" fillId="5" borderId="15" xfId="0" applyNumberFormat="1" applyFont="1" applyFill="1" applyBorder="1" applyAlignment="1">
      <alignment horizontal="right" vertical="center"/>
    </xf>
    <xf numFmtId="170" fontId="31" fillId="5" borderId="15" xfId="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3" fillId="10" borderId="14" xfId="0" applyFont="1" applyFill="1" applyBorder="1" applyAlignment="1">
      <alignment horizontal="center" wrapText="1"/>
    </xf>
    <xf numFmtId="4" fontId="34" fillId="10" borderId="14" xfId="8" applyNumberFormat="1" applyFont="1" applyFill="1" applyBorder="1" applyAlignment="1">
      <alignment wrapText="1"/>
    </xf>
    <xf numFmtId="4" fontId="34" fillId="10" borderId="14" xfId="0" applyNumberFormat="1" applyFont="1" applyFill="1" applyBorder="1" applyAlignment="1"/>
    <xf numFmtId="4" fontId="36" fillId="10" borderId="14" xfId="0" applyNumberFormat="1" applyFont="1" applyFill="1" applyBorder="1"/>
    <xf numFmtId="0" fontId="33" fillId="10" borderId="14" xfId="0" applyFont="1" applyFill="1" applyBorder="1" applyAlignment="1">
      <alignment vertical="center"/>
    </xf>
    <xf numFmtId="170" fontId="34" fillId="10" borderId="14" xfId="0" applyNumberFormat="1" applyFont="1" applyFill="1" applyBorder="1" applyAlignment="1">
      <alignment vertical="center"/>
    </xf>
    <xf numFmtId="4" fontId="34" fillId="10" borderId="14" xfId="0" applyNumberFormat="1" applyFont="1" applyFill="1" applyBorder="1" applyAlignment="1">
      <alignment horizontal="center" vertical="center"/>
    </xf>
    <xf numFmtId="4" fontId="34" fillId="10" borderId="15" xfId="0" applyNumberFormat="1" applyFont="1" applyFill="1" applyBorder="1" applyAlignment="1">
      <alignment horizontal="center" vertical="center"/>
    </xf>
    <xf numFmtId="4" fontId="36" fillId="10" borderId="15" xfId="0" applyNumberFormat="1" applyFont="1" applyFill="1" applyBorder="1"/>
    <xf numFmtId="10" fontId="36" fillId="10" borderId="14" xfId="0" applyNumberFormat="1" applyFont="1" applyFill="1" applyBorder="1"/>
    <xf numFmtId="0" fontId="31" fillId="10" borderId="14" xfId="0" applyFont="1" applyFill="1" applyBorder="1" applyAlignment="1">
      <alignment horizontal="center" vertical="center" wrapText="1"/>
    </xf>
    <xf numFmtId="0" fontId="31" fillId="10" borderId="14" xfId="0" applyFont="1" applyFill="1" applyBorder="1" applyAlignment="1">
      <alignment horizontal="left" vertical="center" wrapText="1"/>
    </xf>
    <xf numFmtId="170" fontId="31" fillId="10" borderId="14" xfId="9" applyNumberFormat="1" applyFont="1" applyFill="1" applyBorder="1" applyAlignment="1">
      <alignment horizontal="center" vertical="center" wrapText="1"/>
    </xf>
    <xf numFmtId="4" fontId="36" fillId="10" borderId="14" xfId="0" applyNumberFormat="1" applyFont="1" applyFill="1" applyBorder="1" applyAlignment="1">
      <alignment horizontal="right" vertical="center"/>
    </xf>
    <xf numFmtId="4" fontId="36" fillId="10" borderId="15" xfId="0" applyNumberFormat="1" applyFont="1" applyFill="1" applyBorder="1" applyAlignment="1">
      <alignment horizontal="right" vertical="center"/>
    </xf>
    <xf numFmtId="10" fontId="36" fillId="10" borderId="14" xfId="0" applyNumberFormat="1" applyFont="1" applyFill="1" applyBorder="1" applyAlignment="1">
      <alignment horizontal="right" vertical="center"/>
    </xf>
    <xf numFmtId="4" fontId="36" fillId="11" borderId="4" xfId="0" applyNumberFormat="1" applyFont="1" applyFill="1" applyBorder="1" applyAlignment="1">
      <alignment horizontal="right" vertical="center"/>
    </xf>
    <xf numFmtId="0" fontId="33" fillId="5" borderId="42" xfId="0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36" fillId="12" borderId="1" xfId="0" applyFont="1" applyFill="1" applyBorder="1" applyAlignment="1">
      <alignment horizontal="left" wrapText="1"/>
    </xf>
    <xf numFmtId="0" fontId="36" fillId="12" borderId="1" xfId="0" applyFont="1" applyFill="1" applyBorder="1" applyAlignment="1">
      <alignment horizontal="center" wrapText="1"/>
    </xf>
    <xf numFmtId="0" fontId="36" fillId="12" borderId="6" xfId="0" applyFont="1" applyFill="1" applyBorder="1" applyAlignment="1">
      <alignment horizontal="center" wrapText="1"/>
    </xf>
    <xf numFmtId="4" fontId="36" fillId="12" borderId="4" xfId="8" applyNumberFormat="1" applyFont="1" applyFill="1" applyBorder="1" applyAlignment="1">
      <alignment wrapText="1"/>
    </xf>
    <xf numFmtId="0" fontId="32" fillId="10" borderId="14" xfId="0" applyFont="1" applyFill="1" applyBorder="1" applyAlignment="1">
      <alignment horizontal="center" vertical="center" wrapText="1"/>
    </xf>
    <xf numFmtId="170" fontId="38" fillId="0" borderId="14" xfId="9" applyNumberFormat="1" applyFont="1" applyBorder="1" applyAlignment="1">
      <alignment horizontal="center" vertical="center"/>
    </xf>
    <xf numFmtId="4" fontId="34" fillId="10" borderId="4" xfId="0" applyNumberFormat="1" applyFont="1" applyFill="1" applyBorder="1" applyAlignment="1">
      <alignment horizontal="right" vertical="center"/>
    </xf>
    <xf numFmtId="170" fontId="31" fillId="10" borderId="15" xfId="9" applyNumberFormat="1" applyFont="1" applyFill="1" applyBorder="1" applyAlignment="1">
      <alignment horizontal="center" vertical="center" wrapText="1"/>
    </xf>
    <xf numFmtId="10" fontId="0" fillId="10" borderId="14" xfId="0" applyNumberFormat="1" applyFont="1" applyFill="1" applyBorder="1" applyAlignment="1">
      <alignment horizontal="right" vertical="center"/>
    </xf>
    <xf numFmtId="0" fontId="32" fillId="10" borderId="14" xfId="0" applyFont="1" applyFill="1" applyBorder="1" applyAlignment="1">
      <alignment horizontal="left" vertical="center" wrapText="1"/>
    </xf>
    <xf numFmtId="0" fontId="35" fillId="0" borderId="27" xfId="0" applyNumberFormat="1" applyFont="1" applyFill="1" applyBorder="1" applyAlignment="1" applyProtection="1">
      <alignment horizontal="left" wrapText="1"/>
      <protection locked="0"/>
    </xf>
    <xf numFmtId="167" fontId="34" fillId="0" borderId="14" xfId="0" applyNumberFormat="1" applyFont="1" applyBorder="1" applyAlignment="1">
      <alignment horizontal="right" vertical="center"/>
    </xf>
    <xf numFmtId="167" fontId="34" fillId="0" borderId="14" xfId="0" applyNumberFormat="1" applyFont="1" applyBorder="1" applyAlignment="1">
      <alignment horizontal="right"/>
    </xf>
    <xf numFmtId="4" fontId="35" fillId="0" borderId="14" xfId="0" applyNumberFormat="1" applyFont="1" applyBorder="1" applyAlignment="1">
      <alignment horizontal="right"/>
    </xf>
    <xf numFmtId="167" fontId="38" fillId="0" borderId="14" xfId="0" applyNumberFormat="1" applyFont="1" applyBorder="1" applyAlignment="1">
      <alignment horizontal="right"/>
    </xf>
    <xf numFmtId="0" fontId="31" fillId="10" borderId="31" xfId="0" applyNumberFormat="1" applyFont="1" applyFill="1" applyBorder="1" applyAlignment="1" applyProtection="1">
      <alignment horizontal="center" vertical="center"/>
      <protection locked="0"/>
    </xf>
    <xf numFmtId="0" fontId="31" fillId="10" borderId="19" xfId="0" applyNumberFormat="1" applyFont="1" applyFill="1" applyBorder="1" applyAlignment="1" applyProtection="1">
      <alignment horizontal="center" vertical="center"/>
      <protection locked="0"/>
    </xf>
    <xf numFmtId="0" fontId="31" fillId="1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10" borderId="11" xfId="0" applyNumberFormat="1" applyFont="1" applyFill="1" applyBorder="1" applyAlignment="1" applyProtection="1">
      <alignment horizontal="center" vertical="center" wrapText="1"/>
      <protection locked="0"/>
    </xf>
    <xf numFmtId="49" fontId="31" fillId="13" borderId="34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19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20" xfId="0" applyNumberFormat="1" applyFont="1" applyFill="1" applyBorder="1" applyAlignment="1" applyProtection="1">
      <alignment horizontal="center" vertical="center"/>
      <protection locked="0"/>
    </xf>
    <xf numFmtId="49" fontId="31" fillId="10" borderId="10" xfId="0" applyNumberFormat="1" applyFont="1" applyFill="1" applyBorder="1" applyAlignment="1" applyProtection="1">
      <alignment horizontal="center"/>
      <protection locked="0"/>
    </xf>
    <xf numFmtId="49" fontId="31" fillId="10" borderId="31" xfId="0" applyNumberFormat="1" applyFont="1" applyFill="1" applyBorder="1" applyAlignment="1" applyProtection="1">
      <alignment horizontal="center"/>
      <protection locked="0"/>
    </xf>
    <xf numFmtId="0" fontId="31" fillId="10" borderId="19" xfId="0" applyNumberFormat="1" applyFont="1" applyFill="1" applyBorder="1" applyAlignment="1" applyProtection="1">
      <alignment horizontal="center"/>
      <protection locked="0"/>
    </xf>
    <xf numFmtId="0" fontId="31" fillId="10" borderId="19" xfId="0" applyFont="1" applyFill="1" applyBorder="1" applyAlignment="1">
      <alignment vertical="center" wrapText="1"/>
    </xf>
    <xf numFmtId="0" fontId="31" fillId="10" borderId="30" xfId="0" applyFont="1" applyFill="1" applyBorder="1" applyAlignment="1">
      <alignment vertical="center" wrapText="1"/>
    </xf>
    <xf numFmtId="4" fontId="31" fillId="10" borderId="30" xfId="0" applyNumberFormat="1" applyFont="1" applyFill="1" applyBorder="1" applyAlignment="1" applyProtection="1">
      <alignment vertical="center"/>
      <protection locked="0"/>
    </xf>
    <xf numFmtId="167" fontId="31" fillId="10" borderId="19" xfId="0" applyNumberFormat="1" applyFont="1" applyFill="1" applyBorder="1" applyAlignment="1">
      <alignment vertical="center"/>
    </xf>
    <xf numFmtId="10" fontId="31" fillId="10" borderId="20" xfId="0" applyNumberFormat="1" applyFont="1" applyFill="1" applyBorder="1" applyAlignment="1">
      <alignment vertical="center"/>
    </xf>
    <xf numFmtId="0" fontId="31" fillId="10" borderId="19" xfId="0" applyNumberFormat="1" applyFont="1" applyFill="1" applyBorder="1" applyAlignment="1" applyProtection="1">
      <alignment horizontal="left" wrapText="1"/>
      <protection locked="0"/>
    </xf>
    <xf numFmtId="0" fontId="31" fillId="10" borderId="30" xfId="0" applyNumberFormat="1" applyFont="1" applyFill="1" applyBorder="1" applyAlignment="1" applyProtection="1">
      <alignment horizontal="left" wrapText="1"/>
      <protection locked="0"/>
    </xf>
    <xf numFmtId="4" fontId="31" fillId="10" borderId="30" xfId="0" applyNumberFormat="1" applyFont="1" applyFill="1" applyBorder="1" applyAlignment="1" applyProtection="1">
      <alignment horizontal="right"/>
      <protection locked="0"/>
    </xf>
    <xf numFmtId="167" fontId="34" fillId="10" borderId="39" xfId="0" applyNumberFormat="1" applyFont="1" applyFill="1" applyBorder="1"/>
    <xf numFmtId="10" fontId="34" fillId="10" borderId="39" xfId="0" applyNumberFormat="1" applyFont="1" applyFill="1" applyBorder="1"/>
    <xf numFmtId="0" fontId="31" fillId="10" borderId="30" xfId="0" applyNumberFormat="1" applyFont="1" applyFill="1" applyBorder="1" applyAlignment="1" applyProtection="1">
      <alignment horizontal="center"/>
      <protection locked="0"/>
    </xf>
    <xf numFmtId="0" fontId="31" fillId="10" borderId="31" xfId="0" applyNumberFormat="1" applyFont="1" applyFill="1" applyBorder="1" applyAlignment="1" applyProtection="1">
      <alignment horizontal="center"/>
      <protection locked="0"/>
    </xf>
    <xf numFmtId="49" fontId="31" fillId="10" borderId="10" xfId="0" applyNumberFormat="1" applyFont="1" applyFill="1" applyBorder="1" applyAlignment="1">
      <alignment horizontal="center" vertical="center"/>
    </xf>
    <xf numFmtId="49" fontId="31" fillId="10" borderId="31" xfId="0" applyNumberFormat="1" applyFont="1" applyFill="1" applyBorder="1" applyAlignment="1">
      <alignment horizontal="center" vertical="center"/>
    </xf>
    <xf numFmtId="49" fontId="31" fillId="10" borderId="19" xfId="0" applyNumberFormat="1" applyFont="1" applyFill="1" applyBorder="1" applyAlignment="1">
      <alignment horizontal="center" vertical="center"/>
    </xf>
    <xf numFmtId="0" fontId="31" fillId="10" borderId="19" xfId="0" applyFont="1" applyFill="1" applyBorder="1" applyAlignment="1">
      <alignment wrapText="1"/>
    </xf>
    <xf numFmtId="0" fontId="31" fillId="10" borderId="30" xfId="0" applyFont="1" applyFill="1" applyBorder="1" applyAlignment="1">
      <alignment wrapText="1"/>
    </xf>
    <xf numFmtId="167" fontId="34" fillId="10" borderId="19" xfId="0" applyNumberFormat="1" applyFont="1" applyFill="1" applyBorder="1"/>
    <xf numFmtId="10" fontId="34" fillId="10" borderId="20" xfId="0" applyNumberFormat="1" applyFont="1" applyFill="1" applyBorder="1"/>
    <xf numFmtId="49" fontId="31" fillId="10" borderId="30" xfId="0" applyNumberFormat="1" applyFont="1" applyFill="1" applyBorder="1" applyAlignment="1">
      <alignment horizontal="center" vertical="center"/>
    </xf>
    <xf numFmtId="4" fontId="31" fillId="10" borderId="19" xfId="0" applyNumberFormat="1" applyFont="1" applyFill="1" applyBorder="1" applyAlignment="1" applyProtection="1">
      <alignment horizontal="right"/>
      <protection locked="0"/>
    </xf>
    <xf numFmtId="10" fontId="34" fillId="10" borderId="19" xfId="0" applyNumberFormat="1" applyFont="1" applyFill="1" applyBorder="1"/>
    <xf numFmtId="49" fontId="31" fillId="10" borderId="51" xfId="0" applyNumberFormat="1" applyFont="1" applyFill="1" applyBorder="1" applyAlignment="1">
      <alignment horizontal="center" vertical="center"/>
    </xf>
    <xf numFmtId="0" fontId="31" fillId="10" borderId="51" xfId="0" applyFont="1" applyFill="1" applyBorder="1" applyAlignment="1">
      <alignment wrapText="1"/>
    </xf>
    <xf numFmtId="0" fontId="31" fillId="10" borderId="57" xfId="0" applyFont="1" applyFill="1" applyBorder="1" applyAlignment="1">
      <alignment wrapText="1"/>
    </xf>
    <xf numFmtId="4" fontId="31" fillId="10" borderId="57" xfId="0" applyNumberFormat="1" applyFont="1" applyFill="1" applyBorder="1" applyAlignment="1" applyProtection="1">
      <alignment horizontal="right"/>
      <protection locked="0"/>
    </xf>
    <xf numFmtId="167" fontId="34" fillId="10" borderId="51" xfId="0" applyNumberFormat="1" applyFont="1" applyFill="1" applyBorder="1"/>
    <xf numFmtId="10" fontId="34" fillId="10" borderId="51" xfId="0" applyNumberFormat="1" applyFont="1" applyFill="1" applyBorder="1"/>
    <xf numFmtId="0" fontId="31" fillId="10" borderId="11" xfId="0" applyNumberFormat="1" applyFont="1" applyFill="1" applyBorder="1" applyAlignment="1" applyProtection="1">
      <alignment horizontal="center"/>
      <protection locked="0"/>
    </xf>
    <xf numFmtId="4" fontId="35" fillId="0" borderId="15" xfId="0" applyNumberFormat="1" applyFont="1" applyBorder="1" applyAlignment="1">
      <alignment horizontal="right" vertical="center"/>
    </xf>
    <xf numFmtId="167" fontId="33" fillId="0" borderId="14" xfId="0" applyNumberFormat="1" applyFont="1" applyBorder="1" applyAlignment="1">
      <alignment horizontal="right" vertical="center"/>
    </xf>
    <xf numFmtId="10" fontId="33" fillId="0" borderId="14" xfId="0" applyNumberFormat="1" applyFont="1" applyBorder="1" applyAlignment="1">
      <alignment horizontal="right" vertical="center"/>
    </xf>
    <xf numFmtId="167" fontId="38" fillId="0" borderId="14" xfId="0" applyNumberFormat="1" applyFont="1" applyBorder="1" applyAlignment="1">
      <alignment horizontal="right" vertical="center"/>
    </xf>
    <xf numFmtId="10" fontId="38" fillId="0" borderId="14" xfId="0" applyNumberFormat="1" applyFont="1" applyBorder="1" applyAlignment="1">
      <alignment horizontal="right" vertical="center"/>
    </xf>
    <xf numFmtId="4" fontId="35" fillId="0" borderId="4" xfId="0" applyNumberFormat="1" applyFont="1" applyBorder="1" applyAlignment="1">
      <alignment horizontal="right" vertical="center"/>
    </xf>
    <xf numFmtId="0" fontId="26" fillId="0" borderId="29" xfId="0" applyNumberFormat="1" applyFont="1" applyFill="1" applyBorder="1" applyAlignment="1" applyProtection="1">
      <alignment horizontal="left"/>
      <protection locked="0"/>
    </xf>
    <xf numFmtId="4" fontId="26" fillId="5" borderId="23" xfId="0" applyNumberFormat="1" applyFont="1" applyFill="1" applyBorder="1" applyAlignment="1" applyProtection="1">
      <alignment horizontal="center" vertical="center"/>
      <protection locked="0"/>
    </xf>
    <xf numFmtId="4" fontId="27" fillId="0" borderId="23" xfId="0" applyNumberFormat="1" applyFont="1" applyFill="1" applyBorder="1" applyAlignment="1" applyProtection="1">
      <alignment horizontal="center" vertical="center"/>
      <protection locked="0"/>
    </xf>
    <xf numFmtId="10" fontId="26" fillId="5" borderId="23" xfId="0" applyNumberFormat="1" applyFont="1" applyFill="1" applyBorder="1" applyAlignment="1" applyProtection="1">
      <alignment horizontal="right"/>
      <protection locked="0"/>
    </xf>
    <xf numFmtId="0" fontId="27" fillId="0" borderId="18" xfId="0" applyNumberFormat="1" applyFont="1" applyFill="1" applyBorder="1" applyAlignment="1" applyProtection="1">
      <alignment horizontal="left"/>
      <protection locked="0"/>
    </xf>
    <xf numFmtId="0" fontId="38" fillId="0" borderId="18" xfId="0" applyFont="1" applyBorder="1" applyAlignment="1">
      <alignment wrapText="1"/>
    </xf>
    <xf numFmtId="0" fontId="27" fillId="0" borderId="24" xfId="0" applyNumberFormat="1" applyFont="1" applyFill="1" applyBorder="1" applyAlignment="1" applyProtection="1">
      <alignment horizontal="left"/>
      <protection locked="0"/>
    </xf>
    <xf numFmtId="0" fontId="27" fillId="0" borderId="43" xfId="0" applyNumberFormat="1" applyFont="1" applyFill="1" applyBorder="1" applyAlignment="1" applyProtection="1">
      <alignment horizontal="left"/>
      <protection locked="0"/>
    </xf>
    <xf numFmtId="0" fontId="37" fillId="0" borderId="43" xfId="0" applyFont="1" applyBorder="1" applyAlignment="1">
      <alignment horizontal="left" vertical="center" wrapText="1"/>
    </xf>
    <xf numFmtId="4" fontId="30" fillId="0" borderId="18" xfId="0" applyNumberFormat="1" applyFont="1" applyFill="1" applyBorder="1" applyAlignment="1" applyProtection="1">
      <alignment horizontal="center" vertical="center"/>
      <protection locked="0"/>
    </xf>
    <xf numFmtId="4" fontId="35" fillId="0" borderId="18" xfId="0" applyNumberFormat="1" applyFont="1" applyBorder="1" applyAlignment="1">
      <alignment vertical="center"/>
    </xf>
    <xf numFmtId="0" fontId="26" fillId="10" borderId="38" xfId="0" applyNumberFormat="1" applyFont="1" applyFill="1" applyBorder="1" applyAlignment="1" applyProtection="1">
      <alignment horizontal="center" vertical="center" wrapText="1"/>
      <protection locked="0"/>
    </xf>
    <xf numFmtId="4" fontId="26" fillId="10" borderId="19" xfId="0" applyNumberFormat="1" applyFont="1" applyFill="1" applyBorder="1" applyAlignment="1" applyProtection="1">
      <alignment horizontal="center" vertical="center"/>
      <protection locked="0"/>
    </xf>
    <xf numFmtId="10" fontId="26" fillId="10" borderId="20" xfId="0" applyNumberFormat="1" applyFont="1" applyFill="1" applyBorder="1" applyAlignment="1" applyProtection="1">
      <alignment horizontal="right"/>
      <protection locked="0"/>
    </xf>
    <xf numFmtId="10" fontId="26" fillId="10" borderId="20" xfId="0" applyNumberFormat="1" applyFont="1" applyFill="1" applyBorder="1" applyAlignment="1" applyProtection="1">
      <alignment horizontal="right" vertical="center"/>
      <protection locked="0"/>
    </xf>
    <xf numFmtId="0" fontId="31" fillId="10" borderId="47" xfId="0" applyFont="1" applyFill="1" applyBorder="1" applyAlignment="1">
      <alignment horizontal="center" vertical="center" wrapText="1"/>
    </xf>
    <xf numFmtId="167" fontId="31" fillId="10" borderId="14" xfId="0" applyNumberFormat="1" applyFont="1" applyFill="1" applyBorder="1" applyAlignment="1">
      <alignment horizontal="right" vertical="top"/>
    </xf>
    <xf numFmtId="4" fontId="36" fillId="10" borderId="14" xfId="0" applyNumberFormat="1" applyFont="1" applyFill="1" applyBorder="1" applyAlignment="1">
      <alignment horizontal="right" vertical="top"/>
    </xf>
    <xf numFmtId="10" fontId="0" fillId="10" borderId="14" xfId="0" applyNumberFormat="1" applyFill="1" applyBorder="1" applyAlignment="1">
      <alignment horizontal="left" vertical="top"/>
    </xf>
    <xf numFmtId="0" fontId="32" fillId="10" borderId="14" xfId="0" applyFont="1" applyFill="1" applyBorder="1" applyAlignment="1">
      <alignment horizontal="left" vertical="top"/>
    </xf>
    <xf numFmtId="10" fontId="36" fillId="10" borderId="14" xfId="0" applyNumberFormat="1" applyFont="1" applyFill="1" applyBorder="1" applyAlignment="1">
      <alignment horizontal="left" vertical="top"/>
    </xf>
    <xf numFmtId="0" fontId="32" fillId="0" borderId="18" xfId="0" applyFont="1" applyBorder="1" applyAlignment="1">
      <alignment horizontal="left" vertical="top"/>
    </xf>
    <xf numFmtId="4" fontId="32" fillId="0" borderId="18" xfId="0" applyNumberFormat="1" applyFont="1" applyBorder="1" applyAlignment="1">
      <alignment horizontal="right" vertical="top"/>
    </xf>
    <xf numFmtId="4" fontId="33" fillId="0" borderId="18" xfId="0" applyNumberFormat="1" applyFont="1" applyBorder="1" applyAlignment="1">
      <alignment horizontal="right"/>
    </xf>
    <xf numFmtId="4" fontId="0" fillId="0" borderId="18" xfId="0" applyNumberForma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32" fillId="0" borderId="23" xfId="0" applyFont="1" applyBorder="1" applyAlignment="1">
      <alignment horizontal="left" vertical="top"/>
    </xf>
    <xf numFmtId="0" fontId="32" fillId="0" borderId="23" xfId="0" applyFont="1" applyBorder="1" applyAlignment="1">
      <alignment horizontal="left" vertical="top" wrapText="1"/>
    </xf>
    <xf numFmtId="4" fontId="32" fillId="0" borderId="23" xfId="0" applyNumberFormat="1" applyFont="1" applyBorder="1" applyAlignment="1">
      <alignment horizontal="right"/>
    </xf>
    <xf numFmtId="4" fontId="33" fillId="0" borderId="23" xfId="0" applyNumberFormat="1" applyFont="1" applyBorder="1" applyAlignment="1">
      <alignment horizontal="right"/>
    </xf>
    <xf numFmtId="4" fontId="0" fillId="0" borderId="23" xfId="0" applyNumberFormat="1" applyFon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10" fontId="0" fillId="0" borderId="23" xfId="0" applyNumberFormat="1" applyBorder="1" applyAlignment="1">
      <alignment horizontal="right"/>
    </xf>
    <xf numFmtId="0" fontId="31" fillId="10" borderId="31" xfId="0" applyFont="1" applyFill="1" applyBorder="1" applyAlignment="1">
      <alignment horizontal="left" vertical="top"/>
    </xf>
    <xf numFmtId="4" fontId="31" fillId="10" borderId="19" xfId="0" applyNumberFormat="1" applyFont="1" applyFill="1" applyBorder="1" applyAlignment="1">
      <alignment horizontal="right" vertical="top" wrapText="1"/>
    </xf>
    <xf numFmtId="4" fontId="33" fillId="10" borderId="19" xfId="0" applyNumberFormat="1" applyFont="1" applyFill="1" applyBorder="1" applyAlignment="1">
      <alignment horizontal="right"/>
    </xf>
    <xf numFmtId="4" fontId="0" fillId="10" borderId="19" xfId="0" applyNumberFormat="1" applyFill="1" applyBorder="1" applyAlignment="1">
      <alignment horizontal="right" vertical="top"/>
    </xf>
    <xf numFmtId="0" fontId="0" fillId="10" borderId="20" xfId="0" applyFill="1" applyBorder="1" applyAlignment="1">
      <alignment horizontal="left" vertical="top"/>
    </xf>
    <xf numFmtId="0" fontId="32" fillId="0" borderId="29" xfId="0" applyFont="1" applyBorder="1" applyAlignment="1">
      <alignment horizontal="left" vertical="top" wrapText="1"/>
    </xf>
    <xf numFmtId="49" fontId="32" fillId="0" borderId="23" xfId="0" applyNumberFormat="1" applyFont="1" applyBorder="1" applyAlignment="1">
      <alignment horizontal="left" vertical="top" wrapText="1"/>
    </xf>
    <xf numFmtId="4" fontId="32" fillId="0" borderId="23" xfId="0" applyNumberFormat="1" applyFont="1" applyBorder="1" applyAlignment="1">
      <alignment horizontal="right" vertical="top" wrapText="1"/>
    </xf>
    <xf numFmtId="4" fontId="33" fillId="0" borderId="23" xfId="0" applyNumberFormat="1" applyFont="1" applyBorder="1" applyAlignment="1">
      <alignment horizontal="right" vertical="top"/>
    </xf>
    <xf numFmtId="4" fontId="0" fillId="0" borderId="23" xfId="0" applyNumberFormat="1" applyFont="1" applyBorder="1" applyAlignment="1">
      <alignment horizontal="right" vertical="top"/>
    </xf>
    <xf numFmtId="0" fontId="31" fillId="10" borderId="10" xfId="0" applyFont="1" applyFill="1" applyBorder="1" applyAlignment="1">
      <alignment horizontal="left" vertical="top" wrapText="1"/>
    </xf>
    <xf numFmtId="0" fontId="33" fillId="10" borderId="19" xfId="0" applyFont="1" applyFill="1" applyBorder="1" applyAlignment="1">
      <alignment horizontal="left" vertical="top"/>
    </xf>
    <xf numFmtId="0" fontId="0" fillId="10" borderId="19" xfId="0" applyFill="1" applyBorder="1" applyAlignment="1">
      <alignment horizontal="left" vertical="top"/>
    </xf>
    <xf numFmtId="10" fontId="0" fillId="0" borderId="23" xfId="0" applyNumberFormat="1" applyFont="1" applyBorder="1" applyAlignment="1">
      <alignment horizontal="left" vertical="top"/>
    </xf>
    <xf numFmtId="0" fontId="0" fillId="10" borderId="71" xfId="0" applyFill="1" applyBorder="1" applyAlignment="1">
      <alignment horizontal="left" vertical="top"/>
    </xf>
    <xf numFmtId="4" fontId="26" fillId="13" borderId="34" xfId="0" applyNumberFormat="1" applyFont="1" applyFill="1" applyBorder="1" applyAlignment="1" applyProtection="1">
      <alignment horizontal="right" vertical="center" wrapText="1"/>
      <protection locked="0"/>
    </xf>
    <xf numFmtId="10" fontId="26" fillId="10" borderId="32" xfId="0" applyNumberFormat="1" applyFont="1" applyFill="1" applyBorder="1" applyAlignment="1" applyProtection="1">
      <alignment horizontal="right"/>
      <protection locked="0"/>
    </xf>
    <xf numFmtId="4" fontId="26" fillId="10" borderId="32" xfId="0" applyNumberFormat="1" applyFont="1" applyFill="1" applyBorder="1" applyAlignment="1" applyProtection="1">
      <alignment horizontal="right"/>
      <protection locked="0"/>
    </xf>
    <xf numFmtId="49" fontId="27" fillId="4" borderId="72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1" xfId="0" applyNumberFormat="1" applyFont="1" applyFill="1" applyBorder="1" applyAlignment="1" applyProtection="1">
      <alignment horizontal="center"/>
      <protection locked="0"/>
    </xf>
    <xf numFmtId="49" fontId="31" fillId="13" borderId="74" xfId="0" applyNumberFormat="1" applyFont="1" applyFill="1" applyBorder="1" applyAlignment="1" applyProtection="1">
      <alignment horizontal="center" vertical="center" wrapText="1"/>
      <protection locked="0"/>
    </xf>
    <xf numFmtId="49" fontId="31" fillId="13" borderId="7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NumberFormat="1" applyFont="1" applyFill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7" fillId="14" borderId="47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/>
    </xf>
    <xf numFmtId="0" fontId="7" fillId="14" borderId="50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top"/>
    </xf>
    <xf numFmtId="0" fontId="7" fillId="10" borderId="1" xfId="0" applyFont="1" applyFill="1" applyBorder="1" applyAlignment="1">
      <alignment horizontal="left" vertical="top" wrapText="1"/>
    </xf>
    <xf numFmtId="4" fontId="7" fillId="10" borderId="1" xfId="0" applyNumberFormat="1" applyFont="1" applyFill="1" applyBorder="1" applyAlignment="1">
      <alignment horizontal="right" vertical="top"/>
    </xf>
    <xf numFmtId="4" fontId="7" fillId="10" borderId="4" xfId="0" applyNumberFormat="1" applyFont="1" applyFill="1" applyBorder="1" applyAlignment="1">
      <alignment horizontal="right" vertical="top"/>
    </xf>
    <xf numFmtId="10" fontId="7" fillId="10" borderId="14" xfId="0" applyNumberFormat="1" applyFont="1" applyFill="1" applyBorder="1" applyAlignment="1">
      <alignment horizontal="center" vertical="top"/>
    </xf>
    <xf numFmtId="49" fontId="6" fillId="10" borderId="1" xfId="0" applyNumberFormat="1" applyFont="1" applyFill="1" applyBorder="1" applyAlignment="1">
      <alignment horizontal="center" vertical="top"/>
    </xf>
    <xf numFmtId="0" fontId="7" fillId="10" borderId="1" xfId="0" applyFont="1" applyFill="1" applyBorder="1" applyAlignment="1">
      <alignment vertical="center" wrapText="1"/>
    </xf>
    <xf numFmtId="10" fontId="6" fillId="10" borderId="14" xfId="0" applyNumberFormat="1" applyFont="1" applyFill="1" applyBorder="1" applyAlignment="1">
      <alignment horizontal="center" vertical="top"/>
    </xf>
    <xf numFmtId="165" fontId="7" fillId="15" borderId="5" xfId="0" applyNumberFormat="1" applyFont="1" applyFill="1" applyBorder="1" applyAlignment="1">
      <alignment horizontal="center" vertical="center"/>
    </xf>
    <xf numFmtId="165" fontId="7" fillId="15" borderId="6" xfId="0" applyNumberFormat="1" applyFont="1" applyFill="1" applyBorder="1" applyAlignment="1">
      <alignment horizontal="center" vertical="center"/>
    </xf>
    <xf numFmtId="165" fontId="6" fillId="15" borderId="4" xfId="0" applyNumberFormat="1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top"/>
    </xf>
    <xf numFmtId="164" fontId="7" fillId="10" borderId="1" xfId="0" applyNumberFormat="1" applyFont="1" applyFill="1" applyBorder="1" applyAlignment="1">
      <alignment horizontal="right" vertical="top" wrapText="1"/>
    </xf>
    <xf numFmtId="164" fontId="7" fillId="10" borderId="4" xfId="0" applyNumberFormat="1" applyFont="1" applyFill="1" applyBorder="1" applyAlignment="1">
      <alignment horizontal="right" vertical="top" wrapText="1"/>
    </xf>
    <xf numFmtId="49" fontId="7" fillId="10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right" vertical="center"/>
    </xf>
    <xf numFmtId="4" fontId="7" fillId="10" borderId="4" xfId="0" applyNumberFormat="1" applyFont="1" applyFill="1" applyBorder="1" applyAlignment="1">
      <alignment horizontal="right" vertical="center"/>
    </xf>
    <xf numFmtId="10" fontId="7" fillId="10" borderId="14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/>
    <xf numFmtId="4" fontId="7" fillId="10" borderId="4" xfId="0" applyNumberFormat="1" applyFont="1" applyFill="1" applyBorder="1"/>
    <xf numFmtId="10" fontId="7" fillId="10" borderId="14" xfId="0" applyNumberFormat="1" applyFont="1" applyFill="1" applyBorder="1"/>
    <xf numFmtId="4" fontId="25" fillId="10" borderId="1" xfId="0" applyNumberFormat="1" applyFont="1" applyFill="1" applyBorder="1"/>
    <xf numFmtId="4" fontId="25" fillId="10" borderId="4" xfId="0" applyNumberFormat="1" applyFont="1" applyFill="1" applyBorder="1"/>
    <xf numFmtId="49" fontId="6" fillId="10" borderId="1" xfId="0" applyNumberFormat="1" applyFont="1" applyFill="1" applyBorder="1" applyAlignment="1">
      <alignment horizontal="center" vertical="center"/>
    </xf>
    <xf numFmtId="0" fontId="7" fillId="10" borderId="1" xfId="0" applyNumberFormat="1" applyFont="1" applyFill="1" applyBorder="1" applyAlignment="1">
      <alignment horizontal="center" vertical="center"/>
    </xf>
    <xf numFmtId="165" fontId="7" fillId="10" borderId="4" xfId="0" applyNumberFormat="1" applyFont="1" applyFill="1" applyBorder="1" applyAlignment="1">
      <alignment horizontal="right" vertical="center" wrapText="1"/>
    </xf>
    <xf numFmtId="10" fontId="7" fillId="10" borderId="14" xfId="0" applyNumberFormat="1" applyFont="1" applyFill="1" applyBorder="1" applyAlignment="1">
      <alignment vertical="center"/>
    </xf>
    <xf numFmtId="10" fontId="6" fillId="10" borderId="14" xfId="0" applyNumberFormat="1" applyFont="1" applyFill="1" applyBorder="1"/>
    <xf numFmtId="0" fontId="31" fillId="5" borderId="21" xfId="0" applyFont="1" applyFill="1" applyBorder="1" applyAlignment="1">
      <alignment horizontal="left" vertical="top"/>
    </xf>
    <xf numFmtId="167" fontId="31" fillId="5" borderId="21" xfId="0" applyNumberFormat="1" applyFont="1" applyFill="1" applyBorder="1" applyAlignment="1">
      <alignment horizontal="center" vertical="top"/>
    </xf>
    <xf numFmtId="0" fontId="33" fillId="5" borderId="21" xfId="0" applyFont="1" applyFill="1" applyBorder="1" applyAlignment="1">
      <alignment horizontal="left" vertical="top"/>
    </xf>
    <xf numFmtId="0" fontId="0" fillId="5" borderId="21" xfId="0" applyFill="1" applyBorder="1" applyAlignment="1">
      <alignment horizontal="left" vertical="top"/>
    </xf>
    <xf numFmtId="0" fontId="31" fillId="10" borderId="31" xfId="0" applyFont="1" applyFill="1" applyBorder="1" applyAlignment="1">
      <alignment horizontal="center" vertical="center"/>
    </xf>
    <xf numFmtId="0" fontId="31" fillId="10" borderId="19" xfId="0" applyFont="1" applyFill="1" applyBorder="1" applyAlignment="1">
      <alignment horizontal="center" vertical="center"/>
    </xf>
    <xf numFmtId="167" fontId="31" fillId="10" borderId="19" xfId="0" applyNumberFormat="1" applyFont="1" applyFill="1" applyBorder="1" applyAlignment="1">
      <alignment horizontal="center" vertical="center" wrapText="1"/>
    </xf>
    <xf numFmtId="0" fontId="34" fillId="10" borderId="19" xfId="0" applyFont="1" applyFill="1" applyBorder="1" applyAlignment="1">
      <alignment horizontal="center" vertical="center" wrapText="1"/>
    </xf>
    <xf numFmtId="0" fontId="36" fillId="10" borderId="20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10" fontId="6" fillId="0" borderId="18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right" vertical="top"/>
    </xf>
    <xf numFmtId="4" fontId="6" fillId="0" borderId="42" xfId="0" applyNumberFormat="1" applyFont="1" applyBorder="1" applyAlignment="1">
      <alignment horizontal="right" vertical="top"/>
    </xf>
    <xf numFmtId="10" fontId="6" fillId="0" borderId="23" xfId="0" applyNumberFormat="1" applyFont="1" applyBorder="1" applyAlignment="1">
      <alignment horizontal="center" vertical="top"/>
    </xf>
    <xf numFmtId="49" fontId="7" fillId="10" borderId="78" xfId="0" applyNumberFormat="1" applyFont="1" applyFill="1" applyBorder="1" applyAlignment="1">
      <alignment horizontal="center" vertical="top"/>
    </xf>
    <xf numFmtId="49" fontId="7" fillId="10" borderId="79" xfId="0" applyNumberFormat="1" applyFont="1" applyFill="1" applyBorder="1" applyAlignment="1">
      <alignment horizontal="center" vertical="top"/>
    </xf>
    <xf numFmtId="0" fontId="7" fillId="10" borderId="79" xfId="0" applyFont="1" applyFill="1" applyBorder="1" applyAlignment="1">
      <alignment horizontal="left" vertical="top" wrapText="1"/>
    </xf>
    <xf numFmtId="4" fontId="7" fillId="10" borderId="79" xfId="0" applyNumberFormat="1" applyFont="1" applyFill="1" applyBorder="1" applyAlignment="1">
      <alignment horizontal="right" vertical="top"/>
    </xf>
    <xf numFmtId="4" fontId="7" fillId="10" borderId="80" xfId="0" applyNumberFormat="1" applyFont="1" applyFill="1" applyBorder="1" applyAlignment="1">
      <alignment horizontal="right" vertical="top"/>
    </xf>
    <xf numFmtId="10" fontId="7" fillId="10" borderId="20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164" fontId="7" fillId="10" borderId="79" xfId="0" applyNumberFormat="1" applyFont="1" applyFill="1" applyBorder="1" applyAlignment="1">
      <alignment horizontal="right" vertical="top" wrapText="1"/>
    </xf>
    <xf numFmtId="4" fontId="6" fillId="10" borderId="79" xfId="0" applyNumberFormat="1" applyFont="1" applyFill="1" applyBorder="1" applyAlignment="1">
      <alignment horizontal="right" vertical="top"/>
    </xf>
    <xf numFmtId="4" fontId="6" fillId="10" borderId="80" xfId="0" applyNumberFormat="1" applyFont="1" applyFill="1" applyBorder="1" applyAlignment="1">
      <alignment horizontal="right" vertical="top"/>
    </xf>
    <xf numFmtId="49" fontId="7" fillId="0" borderId="33" xfId="0" applyNumberFormat="1" applyFont="1" applyBorder="1" applyAlignment="1">
      <alignment horizontal="center" vertical="top"/>
    </xf>
    <xf numFmtId="0" fontId="7" fillId="0" borderId="33" xfId="0" applyFont="1" applyBorder="1" applyAlignment="1">
      <alignment horizontal="left" vertical="top" wrapText="1"/>
    </xf>
    <xf numFmtId="4" fontId="6" fillId="0" borderId="33" xfId="0" applyNumberFormat="1" applyFont="1" applyBorder="1" applyAlignment="1">
      <alignment horizontal="right" vertical="top"/>
    </xf>
    <xf numFmtId="4" fontId="6" fillId="0" borderId="58" xfId="0" applyNumberFormat="1" applyFont="1" applyBorder="1" applyAlignment="1">
      <alignment horizontal="right" vertical="top"/>
    </xf>
    <xf numFmtId="10" fontId="6" fillId="0" borderId="21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/>
    </xf>
    <xf numFmtId="4" fontId="7" fillId="0" borderId="7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top"/>
    </xf>
    <xf numFmtId="4" fontId="7" fillId="0" borderId="42" xfId="0" applyNumberFormat="1" applyFont="1" applyBorder="1" applyAlignment="1">
      <alignment horizontal="right" vertical="top"/>
    </xf>
    <xf numFmtId="0" fontId="7" fillId="10" borderId="79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right" vertical="top"/>
    </xf>
    <xf numFmtId="4" fontId="7" fillId="0" borderId="58" xfId="0" applyNumberFormat="1" applyFont="1" applyBorder="1" applyAlignment="1">
      <alignment horizontal="right" vertical="top"/>
    </xf>
    <xf numFmtId="0" fontId="18" fillId="0" borderId="2" xfId="0" applyFont="1" applyBorder="1" applyAlignment="1">
      <alignment horizontal="left" vertical="center" wrapText="1"/>
    </xf>
    <xf numFmtId="49" fontId="6" fillId="0" borderId="33" xfId="0" applyNumberFormat="1" applyFont="1" applyBorder="1" applyAlignment="1">
      <alignment horizontal="center" vertical="top"/>
    </xf>
    <xf numFmtId="0" fontId="6" fillId="0" borderId="33" xfId="0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10" fontId="6" fillId="0" borderId="23" xfId="0" applyNumberFormat="1" applyFont="1" applyBorder="1"/>
    <xf numFmtId="165" fontId="6" fillId="15" borderId="83" xfId="0" applyNumberFormat="1" applyFont="1" applyFill="1" applyBorder="1" applyAlignment="1">
      <alignment horizontal="center" vertical="center" wrapText="1"/>
    </xf>
    <xf numFmtId="165" fontId="6" fillId="15" borderId="47" xfId="0" applyNumberFormat="1" applyFont="1" applyFill="1" applyBorder="1" applyAlignment="1">
      <alignment horizontal="center" vertical="center" wrapText="1"/>
    </xf>
    <xf numFmtId="165" fontId="6" fillId="15" borderId="50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/>
    <xf numFmtId="4" fontId="6" fillId="0" borderId="7" xfId="0" applyNumberFormat="1" applyFont="1" applyBorder="1"/>
    <xf numFmtId="10" fontId="6" fillId="0" borderId="18" xfId="0" applyNumberFormat="1" applyFont="1" applyBorder="1"/>
    <xf numFmtId="4" fontId="7" fillId="0" borderId="3" xfId="0" applyNumberFormat="1" applyFont="1" applyBorder="1"/>
    <xf numFmtId="4" fontId="7" fillId="0" borderId="42" xfId="0" applyNumberFormat="1" applyFont="1" applyBorder="1"/>
    <xf numFmtId="49" fontId="7" fillId="10" borderId="78" xfId="0" applyNumberFormat="1" applyFont="1" applyFill="1" applyBorder="1" applyAlignment="1">
      <alignment horizontal="center" vertical="center"/>
    </xf>
    <xf numFmtId="49" fontId="7" fillId="10" borderId="79" xfId="0" applyNumberFormat="1" applyFont="1" applyFill="1" applyBorder="1" applyAlignment="1">
      <alignment horizontal="center" vertical="center"/>
    </xf>
    <xf numFmtId="4" fontId="7" fillId="10" borderId="79" xfId="0" applyNumberFormat="1" applyFont="1" applyFill="1" applyBorder="1"/>
    <xf numFmtId="4" fontId="7" fillId="10" borderId="80" xfId="0" applyNumberFormat="1" applyFont="1" applyFill="1" applyBorder="1"/>
    <xf numFmtId="10" fontId="7" fillId="10" borderId="20" xfId="0" applyNumberFormat="1" applyFont="1" applyFill="1" applyBorder="1"/>
    <xf numFmtId="4" fontId="7" fillId="0" borderId="2" xfId="0" applyNumberFormat="1" applyFont="1" applyBorder="1"/>
    <xf numFmtId="4" fontId="7" fillId="0" borderId="7" xfId="0" applyNumberFormat="1" applyFont="1" applyBorder="1"/>
    <xf numFmtId="10" fontId="7" fillId="0" borderId="23" xfId="0" applyNumberFormat="1" applyFont="1" applyBorder="1"/>
    <xf numFmtId="49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/>
    <xf numFmtId="4" fontId="7" fillId="0" borderId="58" xfId="0" applyNumberFormat="1" applyFont="1" applyBorder="1"/>
    <xf numFmtId="10" fontId="7" fillId="0" borderId="21" xfId="0" applyNumberFormat="1" applyFont="1" applyBorder="1"/>
    <xf numFmtId="165" fontId="6" fillId="0" borderId="7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/>
    </xf>
    <xf numFmtId="165" fontId="22" fillId="0" borderId="7" xfId="0" applyNumberFormat="1" applyFont="1" applyBorder="1" applyAlignment="1">
      <alignment horizontal="right" vertical="center" wrapText="1"/>
    </xf>
    <xf numFmtId="10" fontId="6" fillId="0" borderId="18" xfId="0" applyNumberFormat="1" applyFont="1" applyBorder="1" applyAlignment="1">
      <alignment vertical="center"/>
    </xf>
    <xf numFmtId="4" fontId="6" fillId="0" borderId="3" xfId="0" applyNumberFormat="1" applyFont="1" applyBorder="1"/>
    <xf numFmtId="0" fontId="7" fillId="10" borderId="79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4" fontId="6" fillId="0" borderId="33" xfId="0" applyNumberFormat="1" applyFont="1" applyBorder="1"/>
    <xf numFmtId="4" fontId="6" fillId="0" borderId="58" xfId="0" applyNumberFormat="1" applyFont="1" applyBorder="1"/>
    <xf numFmtId="10" fontId="6" fillId="0" borderId="21" xfId="0" applyNumberFormat="1" applyFont="1" applyBorder="1"/>
    <xf numFmtId="49" fontId="7" fillId="0" borderId="3" xfId="0" applyNumberFormat="1" applyFont="1" applyBorder="1" applyAlignment="1">
      <alignment vertical="center"/>
    </xf>
    <xf numFmtId="0" fontId="0" fillId="0" borderId="3" xfId="0" applyFont="1" applyBorder="1"/>
    <xf numFmtId="0" fontId="0" fillId="0" borderId="42" xfId="0" applyFont="1" applyBorder="1"/>
    <xf numFmtId="49" fontId="7" fillId="0" borderId="33" xfId="0" applyNumberFormat="1" applyFont="1" applyBorder="1" applyAlignment="1">
      <alignment vertical="center"/>
    </xf>
    <xf numFmtId="0" fontId="0" fillId="0" borderId="33" xfId="0" applyFont="1" applyBorder="1"/>
    <xf numFmtId="0" fontId="0" fillId="0" borderId="58" xfId="0" applyFont="1" applyBorder="1"/>
    <xf numFmtId="0" fontId="6" fillId="0" borderId="3" xfId="0" applyFont="1" applyBorder="1" applyAlignment="1">
      <alignment horizontal="left" vertical="center" wrapText="1"/>
    </xf>
    <xf numFmtId="49" fontId="7" fillId="10" borderId="78" xfId="0" applyNumberFormat="1" applyFont="1" applyFill="1" applyBorder="1" applyAlignment="1">
      <alignment vertical="center"/>
    </xf>
    <xf numFmtId="49" fontId="7" fillId="10" borderId="79" xfId="0" applyNumberFormat="1" applyFont="1" applyFill="1" applyBorder="1" applyAlignment="1">
      <alignment vertical="center"/>
    </xf>
    <xf numFmtId="4" fontId="6" fillId="10" borderId="80" xfId="0" applyNumberFormat="1" applyFont="1" applyFill="1" applyBorder="1"/>
    <xf numFmtId="0" fontId="0" fillId="10" borderId="79" xfId="0" applyFont="1" applyFill="1" applyBorder="1"/>
    <xf numFmtId="0" fontId="0" fillId="10" borderId="80" xfId="0" applyFont="1" applyFill="1" applyBorder="1"/>
    <xf numFmtId="4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/>
    <xf numFmtId="0" fontId="0" fillId="0" borderId="7" xfId="0" applyFont="1" applyBorder="1"/>
    <xf numFmtId="4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165" fontId="7" fillId="10" borderId="80" xfId="0" applyNumberFormat="1" applyFont="1" applyFill="1" applyBorder="1" applyAlignment="1">
      <alignment horizontal="right" vertical="center" wrapText="1"/>
    </xf>
    <xf numFmtId="0" fontId="7" fillId="10" borderId="1" xfId="0" applyFont="1" applyFill="1" applyBorder="1" applyAlignment="1">
      <alignment horizontal="left" wrapText="1"/>
    </xf>
    <xf numFmtId="0" fontId="35" fillId="0" borderId="0" xfId="0" applyFont="1" applyBorder="1" applyAlignment="1">
      <alignment horizontal="left" vertical="center" wrapText="1"/>
    </xf>
    <xf numFmtId="0" fontId="34" fillId="5" borderId="14" xfId="0" applyFont="1" applyFill="1" applyBorder="1"/>
    <xf numFmtId="0" fontId="34" fillId="5" borderId="14" xfId="0" applyFont="1" applyFill="1" applyBorder="1" applyAlignment="1">
      <alignment wrapText="1"/>
    </xf>
    <xf numFmtId="4" fontId="34" fillId="5" borderId="14" xfId="0" applyNumberFormat="1" applyFont="1" applyFill="1" applyBorder="1"/>
    <xf numFmtId="0" fontId="36" fillId="0" borderId="0" xfId="0" applyFont="1" applyAlignment="1">
      <alignment horizontal="right"/>
    </xf>
    <xf numFmtId="0" fontId="36" fillId="0" borderId="14" xfId="0" applyFont="1" applyBorder="1"/>
    <xf numFmtId="0" fontId="36" fillId="0" borderId="14" xfId="0" applyFont="1" applyBorder="1" applyAlignment="1">
      <alignment wrapText="1"/>
    </xf>
    <xf numFmtId="4" fontId="36" fillId="0" borderId="14" xfId="0" applyNumberFormat="1" applyFont="1" applyBorder="1"/>
    <xf numFmtId="10" fontId="36" fillId="0" borderId="14" xfId="0" applyNumberFormat="1" applyFont="1" applyBorder="1"/>
    <xf numFmtId="0" fontId="42" fillId="0" borderId="0" xfId="0" applyFont="1"/>
    <xf numFmtId="0" fontId="36" fillId="10" borderId="14" xfId="0" applyFont="1" applyFill="1" applyBorder="1"/>
    <xf numFmtId="49" fontId="36" fillId="0" borderId="14" xfId="0" applyNumberFormat="1" applyFont="1" applyBorder="1" applyAlignment="1">
      <alignment horizontal="right"/>
    </xf>
    <xf numFmtId="49" fontId="36" fillId="0" borderId="14" xfId="0" applyNumberFormat="1" applyFont="1" applyBorder="1"/>
    <xf numFmtId="49" fontId="33" fillId="0" borderId="14" xfId="0" applyNumberFormat="1" applyFont="1" applyBorder="1" applyAlignment="1">
      <alignment horizontal="right"/>
    </xf>
    <xf numFmtId="49" fontId="33" fillId="0" borderId="14" xfId="0" applyNumberFormat="1" applyFont="1" applyBorder="1"/>
    <xf numFmtId="49" fontId="36" fillId="0" borderId="14" xfId="0" applyNumberFormat="1" applyFont="1" applyBorder="1" applyAlignment="1">
      <alignment wrapText="1"/>
    </xf>
    <xf numFmtId="49" fontId="33" fillId="0" borderId="14" xfId="0" applyNumberFormat="1" applyFont="1" applyBorder="1" applyAlignment="1">
      <alignment wrapText="1"/>
    </xf>
    <xf numFmtId="0" fontId="33" fillId="0" borderId="14" xfId="0" applyFont="1" applyBorder="1" applyAlignment="1">
      <alignment horizontal="left"/>
    </xf>
    <xf numFmtId="0" fontId="33" fillId="0" borderId="14" xfId="0" applyFont="1" applyBorder="1" applyAlignment="1">
      <alignment horizontal="left" wrapText="1"/>
    </xf>
    <xf numFmtId="0" fontId="36" fillId="0" borderId="14" xfId="0" applyFont="1" applyBorder="1" applyAlignment="1">
      <alignment horizontal="left"/>
    </xf>
    <xf numFmtId="0" fontId="33" fillId="0" borderId="14" xfId="0" applyFont="1" applyBorder="1" applyAlignment="1">
      <alignment wrapText="1"/>
    </xf>
    <xf numFmtId="0" fontId="36" fillId="10" borderId="14" xfId="0" applyFont="1" applyFill="1" applyBorder="1" applyAlignment="1">
      <alignment wrapText="1"/>
    </xf>
    <xf numFmtId="0" fontId="36" fillId="5" borderId="14" xfId="0" applyFont="1" applyFill="1" applyBorder="1"/>
    <xf numFmtId="0" fontId="33" fillId="5" borderId="14" xfId="0" applyFont="1" applyFill="1" applyBorder="1"/>
    <xf numFmtId="0" fontId="33" fillId="5" borderId="14" xfId="0" applyFont="1" applyFill="1" applyBorder="1" applyAlignment="1">
      <alignment wrapText="1"/>
    </xf>
    <xf numFmtId="0" fontId="36" fillId="10" borderId="19" xfId="0" applyFont="1" applyFill="1" applyBorder="1" applyAlignment="1">
      <alignment wrapText="1"/>
    </xf>
    <xf numFmtId="0" fontId="36" fillId="10" borderId="20" xfId="0" applyFont="1" applyFill="1" applyBorder="1" applyAlignment="1">
      <alignment wrapText="1"/>
    </xf>
    <xf numFmtId="49" fontId="36" fillId="0" borderId="23" xfId="0" applyNumberFormat="1" applyFont="1" applyBorder="1" applyAlignment="1">
      <alignment horizontal="right"/>
    </xf>
    <xf numFmtId="49" fontId="36" fillId="0" borderId="23" xfId="0" applyNumberFormat="1" applyFont="1" applyBorder="1"/>
    <xf numFmtId="4" fontId="36" fillId="0" borderId="23" xfId="0" applyNumberFormat="1" applyFont="1" applyBorder="1"/>
    <xf numFmtId="49" fontId="36" fillId="10" borderId="31" xfId="0" applyNumberFormat="1" applyFont="1" applyFill="1" applyBorder="1" applyAlignment="1">
      <alignment horizontal="right"/>
    </xf>
    <xf numFmtId="49" fontId="36" fillId="10" borderId="19" xfId="0" applyNumberFormat="1" applyFont="1" applyFill="1" applyBorder="1" applyAlignment="1">
      <alignment horizontal="right"/>
    </xf>
    <xf numFmtId="49" fontId="36" fillId="10" borderId="19" xfId="0" applyNumberFormat="1" applyFont="1" applyFill="1" applyBorder="1"/>
    <xf numFmtId="4" fontId="36" fillId="10" borderId="19" xfId="0" applyNumberFormat="1" applyFont="1" applyFill="1" applyBorder="1"/>
    <xf numFmtId="4" fontId="36" fillId="10" borderId="20" xfId="0" applyNumberFormat="1" applyFont="1" applyFill="1" applyBorder="1"/>
    <xf numFmtId="49" fontId="33" fillId="0" borderId="18" xfId="0" applyNumberFormat="1" applyFont="1" applyBorder="1"/>
    <xf numFmtId="49" fontId="33" fillId="0" borderId="18" xfId="0" applyNumberFormat="1" applyFont="1" applyBorder="1" applyAlignment="1">
      <alignment horizontal="right"/>
    </xf>
    <xf numFmtId="49" fontId="36" fillId="0" borderId="23" xfId="0" applyNumberFormat="1" applyFont="1" applyBorder="1" applyAlignment="1">
      <alignment horizontal="left"/>
    </xf>
    <xf numFmtId="49" fontId="36" fillId="10" borderId="19" xfId="0" applyNumberFormat="1" applyFont="1" applyFill="1" applyBorder="1" applyAlignment="1">
      <alignment horizontal="left" wrapText="1"/>
    </xf>
    <xf numFmtId="0" fontId="33" fillId="0" borderId="18" xfId="0" applyFont="1" applyBorder="1"/>
    <xf numFmtId="0" fontId="33" fillId="0" borderId="18" xfId="0" applyFont="1" applyBorder="1" applyAlignment="1">
      <alignment horizontal="left"/>
    </xf>
    <xf numFmtId="0" fontId="36" fillId="0" borderId="23" xfId="0" applyFont="1" applyBorder="1"/>
    <xf numFmtId="0" fontId="36" fillId="0" borderId="23" xfId="0" applyFont="1" applyBorder="1" applyAlignment="1">
      <alignment wrapText="1"/>
    </xf>
    <xf numFmtId="0" fontId="36" fillId="10" borderId="31" xfId="0" applyFont="1" applyFill="1" applyBorder="1"/>
    <xf numFmtId="0" fontId="36" fillId="10" borderId="19" xfId="0" applyFont="1" applyFill="1" applyBorder="1"/>
    <xf numFmtId="0" fontId="36" fillId="10" borderId="19" xfId="0" applyFont="1" applyFill="1" applyBorder="1" applyAlignment="1">
      <alignment horizontal="left" wrapText="1"/>
    </xf>
    <xf numFmtId="0" fontId="36" fillId="5" borderId="23" xfId="0" applyFont="1" applyFill="1" applyBorder="1"/>
    <xf numFmtId="0" fontId="36" fillId="5" borderId="23" xfId="0" applyFont="1" applyFill="1" applyBorder="1" applyAlignment="1">
      <alignment wrapText="1"/>
    </xf>
    <xf numFmtId="0" fontId="33" fillId="5" borderId="23" xfId="0" applyFont="1" applyFill="1" applyBorder="1"/>
    <xf numFmtId="0" fontId="33" fillId="0" borderId="23" xfId="0" applyFont="1" applyBorder="1"/>
    <xf numFmtId="0" fontId="33" fillId="10" borderId="19" xfId="0" applyFont="1" applyFill="1" applyBorder="1"/>
    <xf numFmtId="4" fontId="0" fillId="0" borderId="18" xfId="0" applyNumberFormat="1" applyFont="1" applyBorder="1"/>
    <xf numFmtId="10" fontId="36" fillId="6" borderId="17" xfId="0" applyNumberFormat="1" applyFont="1" applyFill="1" applyBorder="1"/>
    <xf numFmtId="0" fontId="36" fillId="5" borderId="21" xfId="0" applyFont="1" applyFill="1" applyBorder="1" applyAlignment="1">
      <alignment horizontal="center" vertical="center"/>
    </xf>
    <xf numFmtId="0" fontId="36" fillId="5" borderId="21" xfId="0" applyFont="1" applyFill="1" applyBorder="1" applyAlignment="1">
      <alignment horizontal="center" vertical="center" wrapText="1"/>
    </xf>
    <xf numFmtId="0" fontId="0" fillId="0" borderId="23" xfId="0" applyFont="1" applyBorder="1"/>
    <xf numFmtId="0" fontId="0" fillId="0" borderId="18" xfId="0" applyFont="1" applyBorder="1"/>
    <xf numFmtId="0" fontId="0" fillId="0" borderId="18" xfId="0" applyBorder="1" applyAlignment="1">
      <alignment wrapText="1"/>
    </xf>
    <xf numFmtId="10" fontId="0" fillId="0" borderId="18" xfId="0" applyNumberFormat="1" applyFont="1" applyBorder="1"/>
    <xf numFmtId="0" fontId="36" fillId="10" borderId="20" xfId="0" applyFont="1" applyFill="1" applyBorder="1"/>
    <xf numFmtId="10" fontId="36" fillId="10" borderId="20" xfId="0" applyNumberFormat="1" applyFont="1" applyFill="1" applyBorder="1"/>
    <xf numFmtId="0" fontId="0" fillId="0" borderId="18" xfId="0" applyFont="1" applyBorder="1" applyAlignment="1">
      <alignment wrapText="1"/>
    </xf>
    <xf numFmtId="2" fontId="0" fillId="0" borderId="18" xfId="0" applyNumberFormat="1" applyFont="1" applyBorder="1"/>
    <xf numFmtId="0" fontId="0" fillId="0" borderId="23" xfId="0" applyFont="1" applyBorder="1" applyAlignment="1">
      <alignment wrapText="1"/>
    </xf>
    <xf numFmtId="4" fontId="0" fillId="0" borderId="23" xfId="0" applyNumberFormat="1" applyFont="1" applyBorder="1"/>
    <xf numFmtId="10" fontId="0" fillId="0" borderId="23" xfId="0" applyNumberFormat="1" applyFont="1" applyBorder="1"/>
    <xf numFmtId="0" fontId="0" fillId="0" borderId="18" xfId="0" applyFont="1" applyBorder="1" applyAlignment="1">
      <alignment horizontal="center"/>
    </xf>
    <xf numFmtId="4" fontId="0" fillId="0" borderId="23" xfId="0" applyNumberFormat="1" applyBorder="1"/>
    <xf numFmtId="0" fontId="0" fillId="10" borderId="19" xfId="0" applyFont="1" applyFill="1" applyBorder="1"/>
    <xf numFmtId="0" fontId="0" fillId="10" borderId="20" xfId="0" applyFont="1" applyFill="1" applyBorder="1"/>
    <xf numFmtId="0" fontId="34" fillId="5" borderId="23" xfId="0" applyFont="1" applyFill="1" applyBorder="1" applyAlignment="1">
      <alignment horizontal="center" wrapText="1"/>
    </xf>
    <xf numFmtId="0" fontId="34" fillId="10" borderId="31" xfId="0" applyFont="1" applyFill="1" applyBorder="1"/>
    <xf numFmtId="0" fontId="34" fillId="10" borderId="19" xfId="0" applyFont="1" applyFill="1" applyBorder="1"/>
    <xf numFmtId="0" fontId="34" fillId="10" borderId="19" xfId="0" applyFont="1" applyFill="1" applyBorder="1" applyAlignment="1">
      <alignment wrapText="1"/>
    </xf>
    <xf numFmtId="0" fontId="34" fillId="10" borderId="20" xfId="0" applyFont="1" applyFill="1" applyBorder="1" applyAlignment="1">
      <alignment wrapText="1"/>
    </xf>
    <xf numFmtId="10" fontId="34" fillId="10" borderId="17" xfId="0" applyNumberFormat="1" applyFont="1" applyFill="1" applyBorder="1"/>
    <xf numFmtId="0" fontId="34" fillId="5" borderId="21" xfId="0" applyFont="1" applyFill="1" applyBorder="1" applyAlignment="1">
      <alignment horizontal="center"/>
    </xf>
    <xf numFmtId="0" fontId="34" fillId="5" borderId="21" xfId="0" applyFont="1" applyFill="1" applyBorder="1" applyAlignment="1">
      <alignment horizontal="center" wrapText="1"/>
    </xf>
    <xf numFmtId="4" fontId="33" fillId="0" borderId="23" xfId="0" applyNumberFormat="1" applyFont="1" applyBorder="1"/>
    <xf numFmtId="0" fontId="33" fillId="10" borderId="31" xfId="0" applyFont="1" applyFill="1" applyBorder="1" applyAlignment="1">
      <alignment horizontal="left"/>
    </xf>
    <xf numFmtId="4" fontId="34" fillId="10" borderId="19" xfId="0" applyNumberFormat="1" applyFont="1" applyFill="1" applyBorder="1"/>
    <xf numFmtId="4" fontId="34" fillId="10" borderId="20" xfId="0" applyNumberFormat="1" applyFont="1" applyFill="1" applyBorder="1"/>
    <xf numFmtId="0" fontId="34" fillId="0" borderId="23" xfId="0" applyFont="1" applyBorder="1"/>
    <xf numFmtId="0" fontId="34" fillId="0" borderId="23" xfId="0" applyFont="1" applyBorder="1" applyAlignment="1">
      <alignment wrapText="1"/>
    </xf>
    <xf numFmtId="4" fontId="34" fillId="0" borderId="23" xfId="0" applyNumberFormat="1" applyFont="1" applyBorder="1"/>
    <xf numFmtId="0" fontId="38" fillId="0" borderId="18" xfId="0" applyFont="1" applyBorder="1"/>
    <xf numFmtId="0" fontId="34" fillId="6" borderId="31" xfId="0" applyFont="1" applyFill="1" applyBorder="1"/>
    <xf numFmtId="0" fontId="34" fillId="6" borderId="19" xfId="0" applyFont="1" applyFill="1" applyBorder="1"/>
    <xf numFmtId="4" fontId="34" fillId="6" borderId="19" xfId="0" applyNumberFormat="1" applyFont="1" applyFill="1" applyBorder="1"/>
    <xf numFmtId="10" fontId="34" fillId="6" borderId="20" xfId="0" applyNumberFormat="1" applyFont="1" applyFill="1" applyBorder="1"/>
    <xf numFmtId="0" fontId="36" fillId="0" borderId="21" xfId="0" applyFont="1" applyBorder="1"/>
    <xf numFmtId="0" fontId="0" fillId="0" borderId="21" xfId="0" applyBorder="1"/>
    <xf numFmtId="0" fontId="0" fillId="10" borderId="19" xfId="0" applyFill="1" applyBorder="1"/>
    <xf numFmtId="0" fontId="0" fillId="10" borderId="20" xfId="0" applyFill="1" applyBorder="1"/>
    <xf numFmtId="10" fontId="36" fillId="10" borderId="71" xfId="0" applyNumberFormat="1" applyFont="1" applyFill="1" applyBorder="1"/>
    <xf numFmtId="0" fontId="7" fillId="10" borderId="52" xfId="0" applyFont="1" applyFill="1" applyBorder="1" applyAlignment="1">
      <alignment horizontal="center" vertical="center"/>
    </xf>
    <xf numFmtId="0" fontId="7" fillId="10" borderId="53" xfId="0" applyFont="1" applyFill="1" applyBorder="1" applyAlignment="1">
      <alignment horizontal="center" vertical="center"/>
    </xf>
    <xf numFmtId="0" fontId="7" fillId="14" borderId="45" xfId="0" applyFont="1" applyFill="1" applyBorder="1" applyAlignment="1">
      <alignment horizontal="center" vertical="center" wrapText="1"/>
    </xf>
    <xf numFmtId="0" fontId="7" fillId="14" borderId="49" xfId="0" applyFont="1" applyFill="1" applyBorder="1" applyAlignment="1">
      <alignment horizontal="center" vertical="center" wrapText="1"/>
    </xf>
    <xf numFmtId="49" fontId="7" fillId="14" borderId="44" xfId="0" applyNumberFormat="1" applyFont="1" applyFill="1" applyBorder="1" applyAlignment="1">
      <alignment horizontal="center" vertical="center"/>
    </xf>
    <xf numFmtId="49" fontId="7" fillId="14" borderId="46" xfId="0" applyNumberFormat="1" applyFont="1" applyFill="1" applyBorder="1" applyAlignment="1">
      <alignment horizontal="center" vertical="center"/>
    </xf>
    <xf numFmtId="49" fontId="7" fillId="14" borderId="45" xfId="0" applyNumberFormat="1" applyFont="1" applyFill="1" applyBorder="1" applyAlignment="1">
      <alignment horizontal="center" vertical="center"/>
    </xf>
    <xf numFmtId="49" fontId="7" fillId="14" borderId="47" xfId="0" applyNumberFormat="1" applyFont="1" applyFill="1" applyBorder="1" applyAlignment="1">
      <alignment horizontal="center" vertical="center"/>
    </xf>
    <xf numFmtId="0" fontId="7" fillId="14" borderId="47" xfId="0" applyFont="1" applyFill="1" applyBorder="1" applyAlignment="1">
      <alignment horizontal="center" vertical="center" wrapText="1"/>
    </xf>
    <xf numFmtId="0" fontId="7" fillId="14" borderId="76" xfId="0" applyFont="1" applyFill="1" applyBorder="1" applyAlignment="1">
      <alignment horizontal="center" vertical="center" wrapText="1"/>
    </xf>
    <xf numFmtId="0" fontId="7" fillId="14" borderId="77" xfId="0" applyFont="1" applyFill="1" applyBorder="1" applyAlignment="1">
      <alignment horizontal="center" vertical="center" wrapText="1"/>
    </xf>
    <xf numFmtId="49" fontId="7" fillId="15" borderId="44" xfId="0" applyNumberFormat="1" applyFont="1" applyFill="1" applyBorder="1" applyAlignment="1">
      <alignment horizontal="center" vertical="center" wrapText="1"/>
    </xf>
    <xf numFmtId="49" fontId="7" fillId="15" borderId="81" xfId="0" applyNumberFormat="1" applyFont="1" applyFill="1" applyBorder="1" applyAlignment="1">
      <alignment horizontal="center" vertical="center" wrapText="1"/>
    </xf>
    <xf numFmtId="49" fontId="7" fillId="15" borderId="46" xfId="0" applyNumberFormat="1" applyFont="1" applyFill="1" applyBorder="1" applyAlignment="1">
      <alignment horizontal="center" vertical="center" wrapText="1"/>
    </xf>
    <xf numFmtId="49" fontId="7" fillId="15" borderId="45" xfId="0" applyNumberFormat="1" applyFont="1" applyFill="1" applyBorder="1" applyAlignment="1">
      <alignment horizontal="center" vertical="center" wrapText="1"/>
    </xf>
    <xf numFmtId="49" fontId="7" fillId="15" borderId="1" xfId="0" applyNumberFormat="1" applyFont="1" applyFill="1" applyBorder="1" applyAlignment="1">
      <alignment horizontal="center" vertical="center" wrapText="1"/>
    </xf>
    <xf numFmtId="49" fontId="7" fillId="15" borderId="47" xfId="0" applyNumberFormat="1" applyFont="1" applyFill="1" applyBorder="1" applyAlignment="1">
      <alignment horizontal="center" vertical="center" wrapText="1"/>
    </xf>
    <xf numFmtId="0" fontId="7" fillId="15" borderId="4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center" wrapText="1"/>
    </xf>
    <xf numFmtId="0" fontId="7" fillId="14" borderId="33" xfId="0" applyFont="1" applyFill="1" applyBorder="1" applyAlignment="1">
      <alignment horizontal="center" vertical="center" wrapText="1"/>
    </xf>
    <xf numFmtId="165" fontId="6" fillId="15" borderId="1" xfId="0" applyNumberFormat="1" applyFont="1" applyFill="1" applyBorder="1" applyAlignment="1">
      <alignment horizontal="center" vertical="center" wrapText="1"/>
    </xf>
    <xf numFmtId="165" fontId="6" fillId="15" borderId="47" xfId="0" applyNumberFormat="1" applyFont="1" applyFill="1" applyBorder="1" applyAlignment="1">
      <alignment horizontal="center" vertical="center" wrapText="1"/>
    </xf>
    <xf numFmtId="0" fontId="7" fillId="10" borderId="82" xfId="0" applyFont="1" applyFill="1" applyBorder="1" applyAlignment="1">
      <alignment horizontal="center" vertical="center"/>
    </xf>
    <xf numFmtId="0" fontId="7" fillId="15" borderId="76" xfId="0" applyFont="1" applyFill="1" applyBorder="1" applyAlignment="1">
      <alignment horizontal="center" vertical="center" wrapText="1"/>
    </xf>
    <xf numFmtId="0" fontId="7" fillId="15" borderId="33" xfId="0" applyFont="1" applyFill="1" applyBorder="1" applyAlignment="1">
      <alignment horizontal="center" vertical="center" wrapText="1"/>
    </xf>
    <xf numFmtId="0" fontId="7" fillId="15" borderId="77" xfId="0" applyFont="1" applyFill="1" applyBorder="1" applyAlignment="1">
      <alignment horizontal="center" vertical="center" wrapText="1"/>
    </xf>
    <xf numFmtId="165" fontId="8" fillId="15" borderId="45" xfId="0" applyNumberFormat="1" applyFont="1" applyFill="1" applyBorder="1" applyAlignment="1">
      <alignment horizontal="center" vertical="center"/>
    </xf>
    <xf numFmtId="165" fontId="8" fillId="15" borderId="49" xfId="0" applyNumberFormat="1" applyFont="1" applyFill="1" applyBorder="1" applyAlignment="1">
      <alignment horizontal="center" vertical="center"/>
    </xf>
    <xf numFmtId="165" fontId="7" fillId="15" borderId="2" xfId="0" applyNumberFormat="1" applyFont="1" applyFill="1" applyBorder="1" applyAlignment="1">
      <alignment horizontal="center" vertical="center" wrapText="1"/>
    </xf>
    <xf numFmtId="165" fontId="7" fillId="15" borderId="33" xfId="0" applyNumberFormat="1" applyFont="1" applyFill="1" applyBorder="1" applyAlignment="1">
      <alignment horizontal="center" vertical="center" wrapText="1"/>
    </xf>
    <xf numFmtId="165" fontId="7" fillId="15" borderId="77" xfId="0" applyNumberFormat="1" applyFont="1" applyFill="1" applyBorder="1" applyAlignment="1">
      <alignment horizontal="center" vertical="center" wrapText="1"/>
    </xf>
    <xf numFmtId="165" fontId="7" fillId="15" borderId="1" xfId="0" applyNumberFormat="1" applyFont="1" applyFill="1" applyBorder="1" applyAlignment="1">
      <alignment horizontal="center" vertical="center"/>
    </xf>
    <xf numFmtId="165" fontId="7" fillId="15" borderId="1" xfId="0" applyNumberFormat="1" applyFont="1" applyFill="1" applyBorder="1" applyAlignment="1">
      <alignment horizontal="center" vertical="center" wrapText="1"/>
    </xf>
    <xf numFmtId="165" fontId="7" fillId="15" borderId="47" xfId="0" applyNumberFormat="1" applyFont="1" applyFill="1" applyBorder="1" applyAlignment="1">
      <alignment horizontal="center" vertical="center" wrapText="1"/>
    </xf>
    <xf numFmtId="165" fontId="7" fillId="15" borderId="4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/>
      <protection locked="0"/>
    </xf>
    <xf numFmtId="0" fontId="27" fillId="0" borderId="0" xfId="0" applyNumberFormat="1" applyFont="1" applyFill="1" applyBorder="1" applyAlignment="1" applyProtection="1">
      <alignment horizontal="center"/>
      <protection locked="0"/>
    </xf>
    <xf numFmtId="49" fontId="26" fillId="13" borderId="10" xfId="0" applyNumberFormat="1" applyFont="1" applyFill="1" applyBorder="1" applyAlignment="1" applyProtection="1">
      <alignment horizontal="center" vertical="center" wrapText="1"/>
      <protection locked="0"/>
    </xf>
    <xf numFmtId="49" fontId="26" fillId="13" borderId="11" xfId="0" applyNumberFormat="1" applyFont="1" applyFill="1" applyBorder="1" applyAlignment="1" applyProtection="1">
      <alignment horizontal="center" vertical="center" wrapText="1"/>
      <protection locked="0"/>
    </xf>
    <xf numFmtId="0" fontId="27" fillId="10" borderId="12" xfId="0" applyNumberFormat="1" applyFont="1" applyFill="1" applyBorder="1" applyAlignment="1" applyProtection="1">
      <alignment horizontal="center" vertical="center" wrapText="1"/>
      <protection locked="0"/>
    </xf>
    <xf numFmtId="0" fontId="31" fillId="10" borderId="30" xfId="0" applyFont="1" applyFill="1" applyBorder="1" applyAlignment="1">
      <alignment horizontal="left" vertical="top" wrapText="1"/>
    </xf>
    <xf numFmtId="0" fontId="31" fillId="10" borderId="11" xfId="0" applyFont="1" applyFill="1" applyBorder="1" applyAlignment="1">
      <alignment horizontal="left" vertical="top" wrapText="1"/>
    </xf>
    <xf numFmtId="0" fontId="31" fillId="10" borderId="26" xfId="0" applyFont="1" applyFill="1" applyBorder="1" applyAlignment="1">
      <alignment horizontal="left" vertical="top" wrapText="1"/>
    </xf>
    <xf numFmtId="0" fontId="31" fillId="10" borderId="15" xfId="0" applyFont="1" applyFill="1" applyBorder="1" applyAlignment="1">
      <alignment horizontal="center" vertical="top"/>
    </xf>
    <xf numFmtId="0" fontId="31" fillId="10" borderId="16" xfId="0" applyFont="1" applyFill="1" applyBorder="1" applyAlignment="1">
      <alignment horizontal="center" vertical="top"/>
    </xf>
    <xf numFmtId="0" fontId="31" fillId="10" borderId="17" xfId="0" applyFont="1" applyFill="1" applyBorder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167" fontId="31" fillId="10" borderId="15" xfId="0" applyNumberFormat="1" applyFont="1" applyFill="1" applyBorder="1" applyAlignment="1">
      <alignment horizontal="center" vertical="top"/>
    </xf>
    <xf numFmtId="167" fontId="31" fillId="10" borderId="17" xfId="0" applyNumberFormat="1" applyFont="1" applyFill="1" applyBorder="1" applyAlignment="1">
      <alignment horizontal="center" vertical="top"/>
    </xf>
    <xf numFmtId="4" fontId="36" fillId="10" borderId="15" xfId="0" applyNumberFormat="1" applyFont="1" applyFill="1" applyBorder="1" applyAlignment="1">
      <alignment horizontal="center" vertical="top"/>
    </xf>
    <xf numFmtId="4" fontId="36" fillId="10" borderId="17" xfId="0" applyNumberFormat="1" applyFont="1" applyFill="1" applyBorder="1" applyAlignment="1">
      <alignment horizontal="center" vertical="top"/>
    </xf>
    <xf numFmtId="0" fontId="26" fillId="10" borderId="51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39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61" xfId="0" applyNumberFormat="1" applyFont="1" applyFill="1" applyBorder="1" applyAlignment="1" applyProtection="1">
      <alignment horizontal="center"/>
      <protection locked="0"/>
    </xf>
    <xf numFmtId="0" fontId="26" fillId="10" borderId="62" xfId="0" applyNumberFormat="1" applyFont="1" applyFill="1" applyBorder="1" applyAlignment="1" applyProtection="1">
      <alignment horizontal="center"/>
      <protection locked="0"/>
    </xf>
    <xf numFmtId="0" fontId="26" fillId="10" borderId="63" xfId="0" applyNumberFormat="1" applyFont="1" applyFill="1" applyBorder="1" applyAlignment="1" applyProtection="1">
      <alignment horizontal="center"/>
      <protection locked="0"/>
    </xf>
    <xf numFmtId="0" fontId="26" fillId="10" borderId="52" xfId="0" applyNumberFormat="1" applyFont="1" applyFill="1" applyBorder="1" applyAlignment="1" applyProtection="1">
      <alignment horizontal="center" vertical="center"/>
      <protection locked="0"/>
    </xf>
    <xf numFmtId="0" fontId="26" fillId="10" borderId="53" xfId="0" applyNumberFormat="1" applyFont="1" applyFill="1" applyBorder="1" applyAlignment="1" applyProtection="1">
      <alignment horizontal="center" vertical="center"/>
      <protection locked="0"/>
    </xf>
    <xf numFmtId="0" fontId="26" fillId="10" borderId="31" xfId="0" applyNumberFormat="1" applyFont="1" applyFill="1" applyBorder="1" applyAlignment="1" applyProtection="1">
      <alignment horizontal="center"/>
      <protection locked="0"/>
    </xf>
    <xf numFmtId="0" fontId="26" fillId="10" borderId="19" xfId="0" applyNumberFormat="1" applyFont="1" applyFill="1" applyBorder="1" applyAlignment="1" applyProtection="1">
      <alignment horizontal="center"/>
      <protection locked="0"/>
    </xf>
    <xf numFmtId="0" fontId="26" fillId="10" borderId="10" xfId="0" applyNumberFormat="1" applyFont="1" applyFill="1" applyBorder="1" applyAlignment="1" applyProtection="1">
      <alignment horizontal="center"/>
      <protection locked="0"/>
    </xf>
    <xf numFmtId="0" fontId="26" fillId="10" borderId="11" xfId="0" applyNumberFormat="1" applyFont="1" applyFill="1" applyBorder="1" applyAlignment="1" applyProtection="1">
      <alignment horizontal="center"/>
      <protection locked="0"/>
    </xf>
    <xf numFmtId="0" fontId="26" fillId="10" borderId="26" xfId="0" applyNumberFormat="1" applyFont="1" applyFill="1" applyBorder="1" applyAlignment="1" applyProtection="1">
      <alignment horizontal="center"/>
      <protection locked="0"/>
    </xf>
    <xf numFmtId="0" fontId="26" fillId="10" borderId="59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64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60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3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4" xfId="0" applyNumberFormat="1" applyFont="1" applyFill="1" applyBorder="1" applyAlignment="1" applyProtection="1">
      <alignment horizontal="left"/>
      <protection locked="0"/>
    </xf>
    <xf numFmtId="0" fontId="31" fillId="0" borderId="29" xfId="0" applyFont="1" applyBorder="1" applyAlignment="1">
      <alignment horizontal="left" vertical="top" wrapText="1" readingOrder="1"/>
    </xf>
    <xf numFmtId="0" fontId="31" fillId="0" borderId="40" xfId="0" applyFont="1" applyBorder="1" applyAlignment="1">
      <alignment horizontal="left" vertical="top" wrapText="1" readingOrder="1"/>
    </xf>
    <xf numFmtId="0" fontId="31" fillId="0" borderId="22" xfId="0" applyFont="1" applyBorder="1" applyAlignment="1">
      <alignment horizontal="left" vertical="top" wrapText="1" readingOrder="1"/>
    </xf>
    <xf numFmtId="0" fontId="27" fillId="0" borderId="14" xfId="0" applyNumberFormat="1" applyFont="1" applyFill="1" applyBorder="1" applyAlignment="1" applyProtection="1">
      <alignment horizontal="left"/>
      <protection locked="0"/>
    </xf>
    <xf numFmtId="0" fontId="31" fillId="0" borderId="15" xfId="0" applyFont="1" applyBorder="1" applyAlignment="1">
      <alignment horizontal="left" vertical="top" wrapText="1" readingOrder="1"/>
    </xf>
    <xf numFmtId="0" fontId="31" fillId="0" borderId="16" xfId="0" applyFont="1" applyBorder="1" applyAlignment="1">
      <alignment horizontal="left" vertical="top" wrapText="1" readingOrder="1"/>
    </xf>
    <xf numFmtId="0" fontId="31" fillId="0" borderId="17" xfId="0" applyFont="1" applyBorder="1" applyAlignment="1">
      <alignment horizontal="left" vertical="top" wrapText="1" readingOrder="1"/>
    </xf>
    <xf numFmtId="49" fontId="26" fillId="0" borderId="23" xfId="0" applyNumberFormat="1" applyFont="1" applyFill="1" applyBorder="1" applyAlignment="1" applyProtection="1">
      <alignment horizontal="left"/>
      <protection locked="0"/>
    </xf>
    <xf numFmtId="49" fontId="27" fillId="0" borderId="24" xfId="0" applyNumberFormat="1" applyFont="1" applyFill="1" applyBorder="1" applyAlignment="1" applyProtection="1">
      <alignment horizontal="left" wrapText="1"/>
      <protection locked="0"/>
    </xf>
    <xf numFmtId="49" fontId="27" fillId="0" borderId="28" xfId="0" applyNumberFormat="1" applyFont="1" applyFill="1" applyBorder="1" applyAlignment="1" applyProtection="1">
      <alignment horizontal="left" wrapText="1"/>
      <protection locked="0"/>
    </xf>
    <xf numFmtId="0" fontId="31" fillId="0" borderId="15" xfId="0" applyFont="1" applyBorder="1" applyAlignment="1">
      <alignment wrapText="1"/>
    </xf>
    <xf numFmtId="0" fontId="31" fillId="0" borderId="16" xfId="0" applyFont="1" applyBorder="1" applyAlignment="1">
      <alignment wrapText="1"/>
    </xf>
    <xf numFmtId="0" fontId="31" fillId="0" borderId="17" xfId="0" applyFont="1" applyBorder="1" applyAlignment="1">
      <alignment wrapText="1"/>
    </xf>
    <xf numFmtId="0" fontId="26" fillId="0" borderId="25" xfId="0" applyNumberFormat="1" applyFont="1" applyFill="1" applyBorder="1" applyAlignment="1" applyProtection="1">
      <alignment horizontal="left"/>
      <protection locked="0"/>
    </xf>
    <xf numFmtId="0" fontId="26" fillId="0" borderId="0" xfId="0" applyNumberFormat="1" applyFont="1" applyFill="1" applyBorder="1" applyAlignment="1" applyProtection="1">
      <alignment horizontal="left"/>
      <protection locked="0"/>
    </xf>
    <xf numFmtId="0" fontId="31" fillId="10" borderId="30" xfId="0" applyNumberFormat="1" applyFont="1" applyFill="1" applyBorder="1" applyAlignment="1" applyProtection="1">
      <alignment horizontal="center"/>
      <protection locked="0"/>
    </xf>
    <xf numFmtId="0" fontId="31" fillId="10" borderId="11" xfId="0" applyNumberFormat="1" applyFont="1" applyFill="1" applyBorder="1" applyAlignment="1" applyProtection="1">
      <alignment horizontal="center"/>
      <protection locked="0"/>
    </xf>
    <xf numFmtId="0" fontId="39" fillId="0" borderId="54" xfId="0" applyNumberFormat="1" applyFont="1" applyFill="1" applyBorder="1" applyAlignment="1" applyProtection="1">
      <alignment horizontal="center"/>
      <protection locked="0"/>
    </xf>
    <xf numFmtId="0" fontId="39" fillId="0" borderId="55" xfId="0" applyNumberFormat="1" applyFont="1" applyFill="1" applyBorder="1" applyAlignment="1" applyProtection="1">
      <alignment horizontal="center"/>
      <protection locked="0"/>
    </xf>
    <xf numFmtId="0" fontId="32" fillId="0" borderId="54" xfId="0" applyNumberFormat="1" applyFont="1" applyFill="1" applyBorder="1" applyAlignment="1" applyProtection="1">
      <alignment horizontal="center"/>
      <protection locked="0"/>
    </xf>
    <xf numFmtId="0" fontId="32" fillId="0" borderId="43" xfId="0" applyNumberFormat="1" applyFont="1" applyFill="1" applyBorder="1" applyAlignment="1" applyProtection="1">
      <alignment horizontal="center"/>
      <protection locked="0"/>
    </xf>
    <xf numFmtId="49" fontId="32" fillId="0" borderId="18" xfId="0" applyNumberFormat="1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0" fontId="35" fillId="0" borderId="54" xfId="0" applyNumberFormat="1" applyFont="1" applyFill="1" applyBorder="1" applyAlignment="1" applyProtection="1">
      <alignment horizontal="center"/>
      <protection locked="0"/>
    </xf>
    <xf numFmtId="0" fontId="35" fillId="0" borderId="55" xfId="0" applyNumberFormat="1" applyFont="1" applyFill="1" applyBorder="1" applyAlignment="1" applyProtection="1">
      <alignment horizontal="center"/>
      <protection locked="0"/>
    </xf>
    <xf numFmtId="0" fontId="32" fillId="0" borderId="55" xfId="0" applyNumberFormat="1" applyFont="1" applyFill="1" applyBorder="1" applyAlignment="1" applyProtection="1">
      <alignment horizontal="center"/>
      <protection locked="0"/>
    </xf>
    <xf numFmtId="0" fontId="36" fillId="10" borderId="85" xfId="0" applyFont="1" applyFill="1" applyBorder="1" applyAlignment="1">
      <alignment horizontal="center" vertical="center"/>
    </xf>
    <xf numFmtId="0" fontId="36" fillId="10" borderId="87" xfId="0" applyFont="1" applyFill="1" applyBorder="1" applyAlignment="1">
      <alignment horizontal="center" vertical="center"/>
    </xf>
    <xf numFmtId="0" fontId="36" fillId="10" borderId="89" xfId="0" applyFont="1" applyFill="1" applyBorder="1" applyAlignment="1">
      <alignment horizontal="center" vertical="center"/>
    </xf>
    <xf numFmtId="0" fontId="0" fillId="10" borderId="10" xfId="0" applyFont="1" applyFill="1" applyBorder="1" applyAlignment="1">
      <alignment horizontal="center" wrapText="1"/>
    </xf>
    <xf numFmtId="0" fontId="0" fillId="10" borderId="11" xfId="0" applyFont="1" applyFill="1" applyBorder="1" applyAlignment="1">
      <alignment horizontal="center" wrapText="1"/>
    </xf>
    <xf numFmtId="0" fontId="0" fillId="10" borderId="26" xfId="0" applyFont="1" applyFill="1" applyBorder="1" applyAlignment="1">
      <alignment horizontal="center" wrapText="1"/>
    </xf>
    <xf numFmtId="0" fontId="36" fillId="10" borderId="84" xfId="0" applyFont="1" applyFill="1" applyBorder="1" applyAlignment="1">
      <alignment horizontal="center" vertical="center"/>
    </xf>
    <xf numFmtId="0" fontId="36" fillId="10" borderId="86" xfId="0" applyFont="1" applyFill="1" applyBorder="1" applyAlignment="1">
      <alignment horizontal="center" vertical="center"/>
    </xf>
    <xf numFmtId="0" fontId="36" fillId="10" borderId="88" xfId="0" applyFont="1" applyFill="1" applyBorder="1" applyAlignment="1">
      <alignment horizontal="center" vertical="center"/>
    </xf>
    <xf numFmtId="0" fontId="36" fillId="10" borderId="51" xfId="0" applyFont="1" applyFill="1" applyBorder="1" applyAlignment="1">
      <alignment horizontal="center" vertical="center"/>
    </xf>
    <xf numFmtId="0" fontId="36" fillId="10" borderId="21" xfId="0" applyFont="1" applyFill="1" applyBorder="1" applyAlignment="1">
      <alignment horizontal="center" vertical="center"/>
    </xf>
    <xf numFmtId="0" fontId="36" fillId="10" borderId="39" xfId="0" applyFont="1" applyFill="1" applyBorder="1" applyAlignment="1">
      <alignment horizontal="center" vertical="center"/>
    </xf>
    <xf numFmtId="0" fontId="36" fillId="10" borderId="51" xfId="0" applyFont="1" applyFill="1" applyBorder="1" applyAlignment="1">
      <alignment horizontal="center" vertical="center" wrapText="1"/>
    </xf>
    <xf numFmtId="0" fontId="36" fillId="10" borderId="21" xfId="0" applyFont="1" applyFill="1" applyBorder="1" applyAlignment="1">
      <alignment horizontal="center" vertical="center" wrapText="1"/>
    </xf>
    <xf numFmtId="0" fontId="36" fillId="10" borderId="39" xfId="0" applyFont="1" applyFill="1" applyBorder="1" applyAlignment="1">
      <alignment horizontal="center" vertical="center" wrapText="1"/>
    </xf>
    <xf numFmtId="0" fontId="38" fillId="0" borderId="67" xfId="0" applyFont="1" applyFill="1" applyBorder="1" applyAlignment="1">
      <alignment horizontal="center" vertical="center" wrapText="1"/>
    </xf>
    <xf numFmtId="0" fontId="38" fillId="0" borderId="68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5" fillId="0" borderId="65" xfId="0" applyFont="1" applyFill="1" applyBorder="1" applyAlignment="1">
      <alignment horizontal="center" vertical="center" wrapText="1"/>
    </xf>
    <xf numFmtId="0" fontId="35" fillId="0" borderId="66" xfId="0" applyFont="1" applyFill="1" applyBorder="1" applyAlignment="1">
      <alignment horizontal="center" vertical="center" wrapText="1"/>
    </xf>
    <xf numFmtId="0" fontId="36" fillId="10" borderId="52" xfId="0" applyFont="1" applyFill="1" applyBorder="1" applyAlignment="1">
      <alignment horizontal="center" vertical="center"/>
    </xf>
    <xf numFmtId="0" fontId="36" fillId="10" borderId="53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 wrapText="1"/>
    </xf>
    <xf numFmtId="0" fontId="31" fillId="10" borderId="47" xfId="0" applyFont="1" applyFill="1" applyBorder="1" applyAlignment="1">
      <alignment horizontal="center" vertical="center" wrapText="1"/>
    </xf>
    <xf numFmtId="0" fontId="31" fillId="10" borderId="49" xfId="0" applyFont="1" applyFill="1" applyBorder="1" applyAlignment="1">
      <alignment horizontal="center" vertical="center" wrapText="1"/>
    </xf>
    <xf numFmtId="0" fontId="31" fillId="10" borderId="50" xfId="0" applyFont="1" applyFill="1" applyBorder="1" applyAlignment="1">
      <alignment horizontal="center" vertical="center" wrapText="1"/>
    </xf>
    <xf numFmtId="0" fontId="31" fillId="10" borderId="51" xfId="0" applyFont="1" applyFill="1" applyBorder="1" applyAlignment="1">
      <alignment horizontal="center" vertical="center" wrapText="1"/>
    </xf>
    <xf numFmtId="0" fontId="31" fillId="10" borderId="39" xfId="0" applyFont="1" applyFill="1" applyBorder="1" applyAlignment="1">
      <alignment horizontal="center" vertical="center" wrapText="1"/>
    </xf>
    <xf numFmtId="0" fontId="34" fillId="10" borderId="15" xfId="0" applyFont="1" applyFill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1" fillId="10" borderId="44" xfId="0" applyFont="1" applyFill="1" applyBorder="1" applyAlignment="1">
      <alignment horizontal="center" vertical="center" wrapText="1"/>
    </xf>
    <xf numFmtId="0" fontId="31" fillId="10" borderId="46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center" vertical="center"/>
    </xf>
    <xf numFmtId="0" fontId="36" fillId="10" borderId="11" xfId="0" applyFont="1" applyFill="1" applyBorder="1" applyAlignment="1">
      <alignment horizontal="center" vertical="center"/>
    </xf>
    <xf numFmtId="0" fontId="36" fillId="10" borderId="26" xfId="0" applyFont="1" applyFill="1" applyBorder="1" applyAlignment="1">
      <alignment horizontal="center" vertical="center"/>
    </xf>
    <xf numFmtId="0" fontId="36" fillId="10" borderId="30" xfId="0" applyFont="1" applyFill="1" applyBorder="1" applyAlignment="1">
      <alignment horizontal="left"/>
    </xf>
    <xf numFmtId="0" fontId="36" fillId="10" borderId="11" xfId="0" applyFont="1" applyFill="1" applyBorder="1" applyAlignment="1">
      <alignment horizontal="left"/>
    </xf>
    <xf numFmtId="0" fontId="36" fillId="10" borderId="26" xfId="0" applyFont="1" applyFill="1" applyBorder="1" applyAlignment="1">
      <alignment horizontal="left"/>
    </xf>
    <xf numFmtId="0" fontId="36" fillId="0" borderId="0" xfId="0" applyFont="1" applyAlignment="1">
      <alignment horizontal="center"/>
    </xf>
  </cellXfs>
  <cellStyles count="11">
    <cellStyle name="Dziesiętny" xfId="9" builtinId="3"/>
    <cellStyle name="Excel_BuiltIn_Comma" xfId="8"/>
    <cellStyle name="Heading" xfId="1"/>
    <cellStyle name="Heading1" xfId="2"/>
    <cellStyle name="Normalny" xfId="0" builtinId="0" customBuiltin="1"/>
    <cellStyle name="Normalny 2" xfId="3"/>
    <cellStyle name="Normalny 3" xfId="10"/>
    <cellStyle name="Procentowy" xfId="7" builtinId="5"/>
    <cellStyle name="Result" xfId="4"/>
    <cellStyle name="Result2" xfId="5"/>
    <cellStyle name="Walutowy" xfId="6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5"/>
  <sheetViews>
    <sheetView zoomScale="150" zoomScaleNormal="150" workbookViewId="0">
      <selection activeCell="K6" sqref="K6"/>
    </sheetView>
  </sheetViews>
  <sheetFormatPr defaultRowHeight="14.25"/>
  <cols>
    <col min="1" max="1" width="3.875" style="1" customWidth="1"/>
    <col min="2" max="2" width="6.875" style="1" customWidth="1"/>
    <col min="3" max="3" width="5.875" style="1" customWidth="1"/>
    <col min="4" max="4" width="37.25" style="28" customWidth="1"/>
    <col min="5" max="5" width="9" style="3" customWidth="1"/>
    <col min="6" max="6" width="8.5" style="3" customWidth="1"/>
    <col min="7" max="7" width="7.625" style="3" customWidth="1"/>
    <col min="8" max="8" width="7.75" style="3" customWidth="1"/>
    <col min="9" max="9" width="5.5" style="1" customWidth="1"/>
    <col min="10" max="16384" width="9" style="1"/>
  </cols>
  <sheetData>
    <row r="1" spans="1:9" ht="9.75" customHeight="1">
      <c r="A1" s="13"/>
      <c r="B1" s="13"/>
      <c r="C1" s="13"/>
      <c r="D1" s="27"/>
      <c r="E1" s="14"/>
      <c r="F1" s="14"/>
      <c r="G1" s="29"/>
      <c r="H1" s="14" t="s">
        <v>480</v>
      </c>
    </row>
    <row r="2" spans="1:9" ht="12" customHeight="1">
      <c r="A2" s="13"/>
      <c r="B2" s="13"/>
      <c r="C2" s="13"/>
      <c r="D2" s="27"/>
      <c r="E2" s="14"/>
      <c r="F2" s="14"/>
      <c r="G2" s="30"/>
      <c r="H2" s="14"/>
    </row>
    <row r="3" spans="1:9" ht="10.5" customHeight="1">
      <c r="A3" s="13"/>
      <c r="B3" s="13"/>
      <c r="C3" s="13"/>
      <c r="D3" s="161" t="s">
        <v>1020</v>
      </c>
      <c r="E3" s="14"/>
      <c r="F3" s="14"/>
      <c r="G3" s="30"/>
      <c r="H3" s="14"/>
    </row>
    <row r="4" spans="1:9" ht="11.25" customHeight="1" thickBot="1">
      <c r="A4" s="15"/>
      <c r="B4" s="15"/>
      <c r="C4" s="13"/>
      <c r="D4" s="27"/>
      <c r="E4" s="14"/>
      <c r="F4" s="14"/>
      <c r="G4" s="30"/>
      <c r="H4" s="14"/>
    </row>
    <row r="5" spans="1:9" ht="28.5" customHeight="1">
      <c r="A5" s="1031" t="s">
        <v>1</v>
      </c>
      <c r="B5" s="1033" t="s">
        <v>2</v>
      </c>
      <c r="C5" s="1033" t="s">
        <v>3</v>
      </c>
      <c r="D5" s="1029" t="s">
        <v>0</v>
      </c>
      <c r="E5" s="1036" t="s">
        <v>937</v>
      </c>
      <c r="F5" s="1036" t="s">
        <v>938</v>
      </c>
      <c r="G5" s="1029" t="s">
        <v>4</v>
      </c>
      <c r="H5" s="1030"/>
      <c r="I5" s="1027" t="s">
        <v>409</v>
      </c>
    </row>
    <row r="6" spans="1:9" ht="15" thickBot="1">
      <c r="A6" s="1032"/>
      <c r="B6" s="1034"/>
      <c r="C6" s="1034"/>
      <c r="D6" s="1035"/>
      <c r="E6" s="1037"/>
      <c r="F6" s="1037"/>
      <c r="G6" s="790" t="s">
        <v>5</v>
      </c>
      <c r="H6" s="792" t="s">
        <v>6</v>
      </c>
      <c r="I6" s="1028"/>
    </row>
    <row r="7" spans="1:9">
      <c r="A7" s="787" t="s">
        <v>160</v>
      </c>
      <c r="B7" s="787" t="s">
        <v>161</v>
      </c>
      <c r="C7" s="787" t="s">
        <v>162</v>
      </c>
      <c r="D7" s="163">
        <v>4</v>
      </c>
      <c r="E7" s="788">
        <v>5</v>
      </c>
      <c r="F7" s="788">
        <v>6</v>
      </c>
      <c r="G7" s="788">
        <v>7</v>
      </c>
      <c r="H7" s="789">
        <v>8</v>
      </c>
      <c r="I7" s="791">
        <v>9</v>
      </c>
    </row>
    <row r="8" spans="1:9">
      <c r="A8" s="793" t="s">
        <v>7</v>
      </c>
      <c r="B8" s="793"/>
      <c r="C8" s="793"/>
      <c r="D8" s="794" t="s">
        <v>8</v>
      </c>
      <c r="E8" s="795">
        <f>SUM(E9+E19)</f>
        <v>4868030.16</v>
      </c>
      <c r="F8" s="795">
        <f>SUM(F9+F19)</f>
        <v>3746895.9800000004</v>
      </c>
      <c r="G8" s="795">
        <f>SUM(G9+G19)</f>
        <v>2048512.66</v>
      </c>
      <c r="H8" s="796">
        <f>SUM(H9+H19)</f>
        <v>1698383.32</v>
      </c>
      <c r="I8" s="797">
        <f>SUM(F8/E8)</f>
        <v>0.76969448767753734</v>
      </c>
    </row>
    <row r="9" spans="1:9">
      <c r="A9" s="32"/>
      <c r="B9" s="35" t="s">
        <v>164</v>
      </c>
      <c r="C9" s="35"/>
      <c r="D9" s="51" t="s">
        <v>165</v>
      </c>
      <c r="E9" s="31">
        <f>SUM(E10+E11+E12+E13+E14+E15+E18)</f>
        <v>4857030.16</v>
      </c>
      <c r="F9" s="31">
        <f t="shared" ref="F9:H9" si="0">SUM(F10+F11+F12+F13+F14+F15+F18)</f>
        <v>3741549.6900000004</v>
      </c>
      <c r="G9" s="31">
        <f t="shared" si="0"/>
        <v>2045225.2</v>
      </c>
      <c r="H9" s="45">
        <f t="shared" si="0"/>
        <v>1696324.49</v>
      </c>
      <c r="I9" s="50">
        <f>SUM(F9/E9)</f>
        <v>0.7703369274528038</v>
      </c>
    </row>
    <row r="10" spans="1:9">
      <c r="A10" s="32"/>
      <c r="B10" s="35"/>
      <c r="C10" s="35" t="s">
        <v>13</v>
      </c>
      <c r="D10" s="36" t="s">
        <v>14</v>
      </c>
      <c r="E10" s="31">
        <v>2006000</v>
      </c>
      <c r="F10" s="31">
        <v>2038110.71</v>
      </c>
      <c r="G10" s="31">
        <v>2038110.71</v>
      </c>
      <c r="H10" s="45">
        <v>0</v>
      </c>
      <c r="I10" s="50">
        <f>SUM(F10/E10)</f>
        <v>1.0160073330009969</v>
      </c>
    </row>
    <row r="11" spans="1:9">
      <c r="A11" s="32"/>
      <c r="B11" s="35"/>
      <c r="C11" s="35" t="s">
        <v>776</v>
      </c>
      <c r="D11" s="36" t="s">
        <v>777</v>
      </c>
      <c r="E11" s="31">
        <v>0</v>
      </c>
      <c r="F11" s="31">
        <v>800</v>
      </c>
      <c r="G11" s="31">
        <v>0</v>
      </c>
      <c r="H11" s="45">
        <v>800</v>
      </c>
      <c r="I11" s="50"/>
    </row>
    <row r="12" spans="1:9">
      <c r="A12" s="32"/>
      <c r="B12" s="35"/>
      <c r="C12" s="35" t="s">
        <v>15</v>
      </c>
      <c r="D12" s="36" t="s">
        <v>16</v>
      </c>
      <c r="E12" s="31">
        <v>4000</v>
      </c>
      <c r="F12" s="31">
        <v>3054.49</v>
      </c>
      <c r="G12" s="31">
        <v>3054.49</v>
      </c>
      <c r="H12" s="45">
        <v>0</v>
      </c>
      <c r="I12" s="50">
        <f t="shared" ref="I12" si="1">SUM(F12/E12)</f>
        <v>0.76362249999999998</v>
      </c>
    </row>
    <row r="13" spans="1:9">
      <c r="A13" s="32"/>
      <c r="B13" s="35"/>
      <c r="C13" s="35" t="s">
        <v>712</v>
      </c>
      <c r="D13" s="36" t="s">
        <v>778</v>
      </c>
      <c r="E13" s="31">
        <v>4000</v>
      </c>
      <c r="F13" s="31">
        <v>4000</v>
      </c>
      <c r="G13" s="31">
        <v>4000</v>
      </c>
      <c r="H13" s="45">
        <v>0</v>
      </c>
      <c r="I13" s="50">
        <f t="shared" ref="I13" si="2">SUM(F13/E13)</f>
        <v>1</v>
      </c>
    </row>
    <row r="14" spans="1:9">
      <c r="A14" s="32"/>
      <c r="B14" s="35"/>
      <c r="C14" s="35" t="s">
        <v>92</v>
      </c>
      <c r="D14" s="36" t="s">
        <v>939</v>
      </c>
      <c r="E14" s="31">
        <v>0</v>
      </c>
      <c r="F14" s="31">
        <v>60</v>
      </c>
      <c r="G14" s="31">
        <v>60</v>
      </c>
      <c r="H14" s="45">
        <v>0</v>
      </c>
      <c r="I14" s="50"/>
    </row>
    <row r="15" spans="1:9" ht="33">
      <c r="A15" s="32"/>
      <c r="B15" s="35"/>
      <c r="C15" s="35" t="s">
        <v>582</v>
      </c>
      <c r="D15" s="36" t="s">
        <v>584</v>
      </c>
      <c r="E15" s="31">
        <f>SUM(E16:E17)</f>
        <v>2660491.31</v>
      </c>
      <c r="F15" s="31">
        <f>SUM(F16:F17)</f>
        <v>1515908.29</v>
      </c>
      <c r="G15" s="31">
        <f>SUM(G16:G17)</f>
        <v>0</v>
      </c>
      <c r="H15" s="45">
        <f>SUM(H16:H17)</f>
        <v>1515908.29</v>
      </c>
      <c r="I15" s="50">
        <f t="shared" ref="I15:I20" si="3">SUM(F15/E15)</f>
        <v>0.56978509356604512</v>
      </c>
    </row>
    <row r="16" spans="1:9" ht="18">
      <c r="A16" s="32"/>
      <c r="B16" s="35"/>
      <c r="C16" s="35"/>
      <c r="D16" s="61" t="s">
        <v>433</v>
      </c>
      <c r="E16" s="40">
        <v>1223092</v>
      </c>
      <c r="F16" s="40">
        <v>106513</v>
      </c>
      <c r="G16" s="40">
        <v>0</v>
      </c>
      <c r="H16" s="40">
        <v>106513</v>
      </c>
      <c r="I16" s="50">
        <f t="shared" si="3"/>
        <v>8.7085027127967479E-2</v>
      </c>
    </row>
    <row r="17" spans="1:9" ht="20.25" customHeight="1">
      <c r="A17" s="32"/>
      <c r="B17" s="35"/>
      <c r="C17" s="35"/>
      <c r="D17" s="61" t="s">
        <v>715</v>
      </c>
      <c r="E17" s="40">
        <v>1437399.31</v>
      </c>
      <c r="F17" s="40">
        <v>1409395.29</v>
      </c>
      <c r="G17" s="40">
        <v>0</v>
      </c>
      <c r="H17" s="40">
        <v>1409395.29</v>
      </c>
      <c r="I17" s="50">
        <f t="shared" si="3"/>
        <v>0.98051757795820838</v>
      </c>
    </row>
    <row r="18" spans="1:9" ht="24.75">
      <c r="A18" s="32"/>
      <c r="B18" s="35"/>
      <c r="C18" s="35" t="s">
        <v>583</v>
      </c>
      <c r="D18" s="36" t="s">
        <v>585</v>
      </c>
      <c r="E18" s="31">
        <v>182538.85</v>
      </c>
      <c r="F18" s="31">
        <v>179616.2</v>
      </c>
      <c r="G18" s="31">
        <v>0</v>
      </c>
      <c r="H18" s="45">
        <v>179616.2</v>
      </c>
      <c r="I18" s="50">
        <f t="shared" si="3"/>
        <v>0.98398888784497107</v>
      </c>
    </row>
    <row r="19" spans="1:9">
      <c r="A19" s="32"/>
      <c r="B19" s="35" t="s">
        <v>9</v>
      </c>
      <c r="C19" s="35"/>
      <c r="D19" s="36" t="s">
        <v>10</v>
      </c>
      <c r="E19" s="31">
        <f>SUM(E20:E21)</f>
        <v>11000</v>
      </c>
      <c r="F19" s="31">
        <f>SUM(F20:F21)</f>
        <v>5346.29</v>
      </c>
      <c r="G19" s="31">
        <f>SUM(G20:G21)</f>
        <v>3287.46</v>
      </c>
      <c r="H19" s="45">
        <f>SUM(H20:H21)</f>
        <v>2058.83</v>
      </c>
      <c r="I19" s="50">
        <f t="shared" si="3"/>
        <v>0.48602636363636365</v>
      </c>
    </row>
    <row r="20" spans="1:9" ht="24.75">
      <c r="A20" s="32"/>
      <c r="B20" s="35"/>
      <c r="C20" s="35" t="s">
        <v>26</v>
      </c>
      <c r="D20" s="36" t="s">
        <v>27</v>
      </c>
      <c r="E20" s="31">
        <v>4000</v>
      </c>
      <c r="F20" s="31">
        <v>3287.46</v>
      </c>
      <c r="G20" s="31">
        <v>3287.46</v>
      </c>
      <c r="H20" s="45">
        <v>0</v>
      </c>
      <c r="I20" s="50">
        <f t="shared" si="3"/>
        <v>0.82186499999999996</v>
      </c>
    </row>
    <row r="21" spans="1:9" ht="16.5">
      <c r="A21" s="32"/>
      <c r="B21" s="35"/>
      <c r="C21" s="35" t="s">
        <v>11</v>
      </c>
      <c r="D21" s="36" t="s">
        <v>12</v>
      </c>
      <c r="E21" s="31">
        <v>7000</v>
      </c>
      <c r="F21" s="31">
        <v>2058.83</v>
      </c>
      <c r="G21" s="31">
        <v>0</v>
      </c>
      <c r="H21" s="31">
        <v>2058.83</v>
      </c>
      <c r="I21" s="50">
        <f>SUM(F21/E21)</f>
        <v>0.2941185714285714</v>
      </c>
    </row>
    <row r="22" spans="1:9">
      <c r="A22" s="32"/>
      <c r="B22" s="35"/>
      <c r="C22" s="35"/>
      <c r="D22" s="36"/>
      <c r="E22" s="31"/>
      <c r="F22" s="31"/>
      <c r="G22" s="31"/>
      <c r="H22" s="45"/>
      <c r="I22" s="50"/>
    </row>
    <row r="23" spans="1:9">
      <c r="A23" s="793" t="s">
        <v>17</v>
      </c>
      <c r="B23" s="798"/>
      <c r="C23" s="798"/>
      <c r="D23" s="799" t="s">
        <v>211</v>
      </c>
      <c r="E23" s="795">
        <f>SUM(E24)</f>
        <v>1875532</v>
      </c>
      <c r="F23" s="795">
        <f t="shared" ref="F23:H24" si="4">SUM(F24)</f>
        <v>1885532</v>
      </c>
      <c r="G23" s="795">
        <f t="shared" si="4"/>
        <v>0</v>
      </c>
      <c r="H23" s="796">
        <f t="shared" si="4"/>
        <v>1885532</v>
      </c>
      <c r="I23" s="797">
        <f t="shared" ref="I23:I29" si="5">SUM(F23/E23)</f>
        <v>1.005331820518125</v>
      </c>
    </row>
    <row r="24" spans="1:9">
      <c r="A24" s="32"/>
      <c r="B24" s="35" t="s">
        <v>20</v>
      </c>
      <c r="C24" s="35"/>
      <c r="D24" s="51" t="s">
        <v>21</v>
      </c>
      <c r="E24" s="31">
        <f>SUM(E25)</f>
        <v>1875532</v>
      </c>
      <c r="F24" s="31">
        <f t="shared" si="4"/>
        <v>1885532</v>
      </c>
      <c r="G24" s="31">
        <f t="shared" si="4"/>
        <v>0</v>
      </c>
      <c r="H24" s="45">
        <f t="shared" si="4"/>
        <v>1885532</v>
      </c>
      <c r="I24" s="50">
        <f t="shared" si="5"/>
        <v>1.005331820518125</v>
      </c>
    </row>
    <row r="25" spans="1:9" ht="24.75">
      <c r="A25" s="32"/>
      <c r="B25" s="35"/>
      <c r="C25" s="35" t="s">
        <v>779</v>
      </c>
      <c r="D25" s="36" t="s">
        <v>780</v>
      </c>
      <c r="E25" s="31">
        <f>SUM(E26:E29)</f>
        <v>1875532</v>
      </c>
      <c r="F25" s="31">
        <f t="shared" ref="F25:H25" si="6">SUM(F26:F29)</f>
        <v>1885532</v>
      </c>
      <c r="G25" s="31">
        <f t="shared" si="6"/>
        <v>0</v>
      </c>
      <c r="H25" s="45">
        <f t="shared" si="6"/>
        <v>1885532</v>
      </c>
      <c r="I25" s="50">
        <f t="shared" si="5"/>
        <v>1.005331820518125</v>
      </c>
    </row>
    <row r="26" spans="1:9" ht="18">
      <c r="A26" s="32"/>
      <c r="B26" s="35"/>
      <c r="C26" s="35"/>
      <c r="D26" s="39" t="s">
        <v>747</v>
      </c>
      <c r="E26" s="40">
        <v>1084213</v>
      </c>
      <c r="F26" s="40">
        <v>1084213</v>
      </c>
      <c r="G26" s="40">
        <v>0</v>
      </c>
      <c r="H26" s="48">
        <v>1084213</v>
      </c>
      <c r="I26" s="217">
        <f t="shared" si="5"/>
        <v>1</v>
      </c>
    </row>
    <row r="27" spans="1:9">
      <c r="A27" s="32"/>
      <c r="B27" s="35"/>
      <c r="C27" s="35"/>
      <c r="D27" s="582" t="s">
        <v>940</v>
      </c>
      <c r="E27" s="40">
        <v>227048</v>
      </c>
      <c r="F27" s="40">
        <v>227048</v>
      </c>
      <c r="G27" s="40">
        <v>0</v>
      </c>
      <c r="H27" s="40">
        <v>227048</v>
      </c>
      <c r="I27" s="217">
        <f t="shared" si="5"/>
        <v>1</v>
      </c>
    </row>
    <row r="28" spans="1:9">
      <c r="A28" s="32"/>
      <c r="B28" s="35"/>
      <c r="C28" s="35"/>
      <c r="D28" s="582" t="s">
        <v>941</v>
      </c>
      <c r="E28" s="40">
        <v>312404</v>
      </c>
      <c r="F28" s="40">
        <v>322404</v>
      </c>
      <c r="G28" s="40">
        <v>0</v>
      </c>
      <c r="H28" s="40">
        <v>322404</v>
      </c>
      <c r="I28" s="217">
        <f t="shared" si="5"/>
        <v>1.032009833420827</v>
      </c>
    </row>
    <row r="29" spans="1:9">
      <c r="A29" s="32"/>
      <c r="B29" s="35"/>
      <c r="C29" s="35"/>
      <c r="D29" s="583" t="s">
        <v>942</v>
      </c>
      <c r="E29" s="40">
        <v>251867</v>
      </c>
      <c r="F29" s="40">
        <v>251867</v>
      </c>
      <c r="G29" s="40">
        <v>0</v>
      </c>
      <c r="H29" s="40">
        <v>251867</v>
      </c>
      <c r="I29" s="217">
        <f t="shared" si="5"/>
        <v>1</v>
      </c>
    </row>
    <row r="30" spans="1:9">
      <c r="A30" s="32"/>
      <c r="B30" s="35"/>
      <c r="C30" s="35"/>
      <c r="D30" s="36"/>
      <c r="E30" s="31"/>
      <c r="F30" s="31"/>
      <c r="G30" s="31"/>
      <c r="H30" s="45"/>
      <c r="I30" s="50"/>
    </row>
    <row r="31" spans="1:9">
      <c r="A31" s="793" t="s">
        <v>22</v>
      </c>
      <c r="B31" s="798"/>
      <c r="C31" s="798"/>
      <c r="D31" s="794" t="s">
        <v>23</v>
      </c>
      <c r="E31" s="795">
        <f>SUM(E32)</f>
        <v>360292</v>
      </c>
      <c r="F31" s="795">
        <f>SUM(F32)</f>
        <v>370089.59</v>
      </c>
      <c r="G31" s="795">
        <f>SUM(G32)</f>
        <v>240350.26999999996</v>
      </c>
      <c r="H31" s="796">
        <f>SUM(H32)</f>
        <v>129739.32</v>
      </c>
      <c r="I31" s="800">
        <f t="shared" ref="I31:I54" si="7">SUM(F31/E31)</f>
        <v>1.0271934708514205</v>
      </c>
    </row>
    <row r="32" spans="1:9">
      <c r="A32" s="32"/>
      <c r="B32" s="35" t="s">
        <v>24</v>
      </c>
      <c r="C32" s="35"/>
      <c r="D32" s="36" t="s">
        <v>25</v>
      </c>
      <c r="E32" s="31">
        <f>SUM(E33:E39)</f>
        <v>360292</v>
      </c>
      <c r="F32" s="31">
        <f t="shared" ref="F32:H32" si="8">SUM(F33:F39)</f>
        <v>370089.59</v>
      </c>
      <c r="G32" s="31">
        <f t="shared" si="8"/>
        <v>240350.26999999996</v>
      </c>
      <c r="H32" s="45">
        <f t="shared" si="8"/>
        <v>129739.32</v>
      </c>
      <c r="I32" s="50">
        <f t="shared" si="7"/>
        <v>1.0271934708514205</v>
      </c>
    </row>
    <row r="33" spans="1:9">
      <c r="A33" s="32"/>
      <c r="B33" s="35"/>
      <c r="C33" s="35" t="s">
        <v>397</v>
      </c>
      <c r="D33" s="36" t="s">
        <v>398</v>
      </c>
      <c r="E33" s="31">
        <v>50000</v>
      </c>
      <c r="F33" s="31">
        <v>66628.429999999993</v>
      </c>
      <c r="G33" s="31">
        <v>66628.429999999993</v>
      </c>
      <c r="H33" s="45">
        <v>0</v>
      </c>
      <c r="I33" s="50">
        <f t="shared" si="7"/>
        <v>1.3325685999999999</v>
      </c>
    </row>
    <row r="34" spans="1:9" ht="24.75">
      <c r="A34" s="32"/>
      <c r="B34" s="35"/>
      <c r="C34" s="35" t="s">
        <v>26</v>
      </c>
      <c r="D34" s="36" t="s">
        <v>27</v>
      </c>
      <c r="E34" s="31">
        <v>160000</v>
      </c>
      <c r="F34" s="31">
        <v>154059.71</v>
      </c>
      <c r="G34" s="31">
        <v>154059.71</v>
      </c>
      <c r="H34" s="45">
        <v>0</v>
      </c>
      <c r="I34" s="50">
        <f t="shared" si="7"/>
        <v>0.96287318749999995</v>
      </c>
    </row>
    <row r="35" spans="1:9" ht="16.5">
      <c r="A35" s="32"/>
      <c r="B35" s="35"/>
      <c r="C35" s="35" t="s">
        <v>701</v>
      </c>
      <c r="D35" s="36" t="s">
        <v>702</v>
      </c>
      <c r="E35" s="31">
        <v>17500</v>
      </c>
      <c r="F35" s="31">
        <v>17383.599999999999</v>
      </c>
      <c r="G35" s="31">
        <v>0</v>
      </c>
      <c r="H35" s="45">
        <v>17383.599999999999</v>
      </c>
      <c r="I35" s="50">
        <f t="shared" si="7"/>
        <v>0.99334857142857136</v>
      </c>
    </row>
    <row r="36" spans="1:9" ht="16.5">
      <c r="A36" s="32"/>
      <c r="B36" s="35"/>
      <c r="C36" s="35" t="s">
        <v>943</v>
      </c>
      <c r="D36" s="36" t="s">
        <v>953</v>
      </c>
      <c r="E36" s="31">
        <v>114892</v>
      </c>
      <c r="F36" s="31">
        <v>112355.72</v>
      </c>
      <c r="G36" s="31">
        <v>0</v>
      </c>
      <c r="H36" s="31">
        <v>112355.72</v>
      </c>
      <c r="I36" s="50">
        <f t="shared" si="7"/>
        <v>0.97792465968039555</v>
      </c>
    </row>
    <row r="37" spans="1:9">
      <c r="A37" s="32"/>
      <c r="B37" s="35"/>
      <c r="C37" s="35" t="s">
        <v>15</v>
      </c>
      <c r="D37" s="36" t="s">
        <v>16</v>
      </c>
      <c r="E37" s="31">
        <v>13000</v>
      </c>
      <c r="F37" s="31">
        <v>12433.15</v>
      </c>
      <c r="G37" s="31">
        <v>12433.15</v>
      </c>
      <c r="H37" s="45">
        <v>0</v>
      </c>
      <c r="I37" s="50">
        <f t="shared" si="7"/>
        <v>0.95639615384615384</v>
      </c>
    </row>
    <row r="38" spans="1:9">
      <c r="A38" s="32"/>
      <c r="B38" s="35"/>
      <c r="C38" s="35" t="s">
        <v>586</v>
      </c>
      <c r="D38" s="36" t="s">
        <v>587</v>
      </c>
      <c r="E38" s="31">
        <v>4900</v>
      </c>
      <c r="F38" s="31">
        <v>7153.9</v>
      </c>
      <c r="G38" s="31">
        <v>7153.9</v>
      </c>
      <c r="H38" s="45">
        <v>0</v>
      </c>
      <c r="I38" s="50"/>
    </row>
    <row r="39" spans="1:9">
      <c r="A39" s="32"/>
      <c r="B39" s="35"/>
      <c r="C39" s="37" t="s">
        <v>92</v>
      </c>
      <c r="D39" s="36" t="s">
        <v>939</v>
      </c>
      <c r="E39" s="31">
        <v>0</v>
      </c>
      <c r="F39" s="31">
        <v>75.08</v>
      </c>
      <c r="G39" s="31">
        <v>75.08</v>
      </c>
      <c r="H39" s="45">
        <v>0</v>
      </c>
      <c r="I39" s="50"/>
    </row>
    <row r="40" spans="1:9">
      <c r="A40" s="32"/>
      <c r="B40" s="35"/>
      <c r="C40" s="37"/>
      <c r="D40" s="36"/>
      <c r="E40" s="34"/>
      <c r="F40" s="34"/>
      <c r="G40" s="34"/>
      <c r="H40" s="46"/>
      <c r="I40" s="49"/>
    </row>
    <row r="41" spans="1:9">
      <c r="A41" s="793" t="s">
        <v>28</v>
      </c>
      <c r="B41" s="798"/>
      <c r="C41" s="804"/>
      <c r="D41" s="794" t="s">
        <v>29</v>
      </c>
      <c r="E41" s="805">
        <f>SUM(E42)</f>
        <v>3000</v>
      </c>
      <c r="F41" s="805">
        <f>SUM(F42)</f>
        <v>3416.65</v>
      </c>
      <c r="G41" s="805">
        <f>SUM(G42)</f>
        <v>3416.65</v>
      </c>
      <c r="H41" s="806">
        <f>SUM(H42)</f>
        <v>0</v>
      </c>
      <c r="I41" s="800">
        <f t="shared" si="7"/>
        <v>1.1388833333333335</v>
      </c>
    </row>
    <row r="42" spans="1:9">
      <c r="A42" s="32"/>
      <c r="B42" s="35" t="s">
        <v>30</v>
      </c>
      <c r="C42" s="37"/>
      <c r="D42" s="36" t="s">
        <v>31</v>
      </c>
      <c r="E42" s="38">
        <f>SUM(E43:E43)</f>
        <v>3000</v>
      </c>
      <c r="F42" s="38">
        <f>SUM(F43:F43)</f>
        <v>3416.65</v>
      </c>
      <c r="G42" s="38">
        <f>SUM(G43:G43)</f>
        <v>3416.65</v>
      </c>
      <c r="H42" s="47">
        <f>SUM(H43:H43)</f>
        <v>0</v>
      </c>
      <c r="I42" s="50">
        <f t="shared" si="7"/>
        <v>1.1388833333333335</v>
      </c>
    </row>
    <row r="43" spans="1:9" ht="16.5">
      <c r="A43" s="32"/>
      <c r="B43" s="35"/>
      <c r="C43" s="37" t="s">
        <v>32</v>
      </c>
      <c r="D43" s="36" t="s">
        <v>33</v>
      </c>
      <c r="E43" s="31">
        <v>3000</v>
      </c>
      <c r="F43" s="31">
        <v>3416.65</v>
      </c>
      <c r="G43" s="31">
        <v>3416.65</v>
      </c>
      <c r="H43" s="45">
        <v>0</v>
      </c>
      <c r="I43" s="50">
        <f t="shared" si="7"/>
        <v>1.1388833333333335</v>
      </c>
    </row>
    <row r="44" spans="1:9">
      <c r="A44" s="35"/>
      <c r="B44" s="35"/>
      <c r="C44" s="37"/>
      <c r="D44" s="36"/>
      <c r="E44" s="31"/>
      <c r="F44" s="31"/>
      <c r="G44" s="31"/>
      <c r="H44" s="45"/>
      <c r="I44" s="49"/>
    </row>
    <row r="45" spans="1:9">
      <c r="A45" s="32" t="s">
        <v>34</v>
      </c>
      <c r="B45" s="32"/>
      <c r="C45" s="32"/>
      <c r="D45" s="33" t="s">
        <v>35</v>
      </c>
      <c r="E45" s="34">
        <f>SUM(E46+E48+E52+E55)</f>
        <v>3590</v>
      </c>
      <c r="F45" s="34">
        <f>SUM(F46+F48+F52+F55)</f>
        <v>2896.06</v>
      </c>
      <c r="G45" s="34">
        <f>SUM(G46+G48+G52+G55)</f>
        <v>2896.06</v>
      </c>
      <c r="H45" s="46">
        <f>SUM(H46+H48+H52+H55)</f>
        <v>0</v>
      </c>
      <c r="I45" s="50">
        <f t="shared" si="7"/>
        <v>0.80670194986072419</v>
      </c>
    </row>
    <row r="46" spans="1:9">
      <c r="A46" s="32"/>
      <c r="B46" s="35" t="s">
        <v>133</v>
      </c>
      <c r="C46" s="35"/>
      <c r="D46" s="36" t="s">
        <v>411</v>
      </c>
      <c r="E46" s="31">
        <f>SUM(E47)</f>
        <v>0</v>
      </c>
      <c r="F46" s="31">
        <f>SUM(F47)</f>
        <v>13.95</v>
      </c>
      <c r="G46" s="31">
        <f>SUM(G47)</f>
        <v>13.95</v>
      </c>
      <c r="H46" s="31">
        <f>SUM(H47)</f>
        <v>0</v>
      </c>
      <c r="I46" s="50"/>
    </row>
    <row r="47" spans="1:9" ht="16.5">
      <c r="A47" s="32"/>
      <c r="B47" s="35"/>
      <c r="C47" s="35" t="s">
        <v>107</v>
      </c>
      <c r="D47" s="36" t="s">
        <v>108</v>
      </c>
      <c r="E47" s="31">
        <v>0</v>
      </c>
      <c r="F47" s="31">
        <v>13.95</v>
      </c>
      <c r="G47" s="31">
        <v>13.95</v>
      </c>
      <c r="H47" s="45">
        <v>0</v>
      </c>
      <c r="I47" s="50"/>
    </row>
    <row r="48" spans="1:9">
      <c r="A48" s="32"/>
      <c r="B48" s="35" t="s">
        <v>36</v>
      </c>
      <c r="C48" s="35"/>
      <c r="D48" s="36" t="s">
        <v>37</v>
      </c>
      <c r="E48" s="31">
        <f>SUM(E49:E51)</f>
        <v>3000</v>
      </c>
      <c r="F48" s="31">
        <f>SUM(F49:F51)</f>
        <v>1787.1999999999998</v>
      </c>
      <c r="G48" s="38">
        <f>SUM(G49:G51)</f>
        <v>1787.1999999999998</v>
      </c>
      <c r="H48" s="47">
        <f>SUM(H49:H51)</f>
        <v>0</v>
      </c>
      <c r="I48" s="50">
        <f t="shared" si="7"/>
        <v>0.59573333333333323</v>
      </c>
    </row>
    <row r="49" spans="1:9">
      <c r="A49" s="32"/>
      <c r="B49" s="35"/>
      <c r="C49" s="35" t="s">
        <v>586</v>
      </c>
      <c r="D49" s="36" t="s">
        <v>587</v>
      </c>
      <c r="E49" s="31">
        <v>3000</v>
      </c>
      <c r="F49" s="31">
        <v>578.04999999999995</v>
      </c>
      <c r="G49" s="31">
        <v>578.04999999999995</v>
      </c>
      <c r="H49" s="45">
        <v>0</v>
      </c>
      <c r="I49" s="50">
        <f t="shared" si="7"/>
        <v>0.19268333333333332</v>
      </c>
    </row>
    <row r="50" spans="1:9">
      <c r="A50" s="32"/>
      <c r="B50" s="35"/>
      <c r="C50" s="35" t="s">
        <v>412</v>
      </c>
      <c r="D50" s="36" t="s">
        <v>944</v>
      </c>
      <c r="E50" s="31">
        <v>0</v>
      </c>
      <c r="F50" s="31">
        <v>256</v>
      </c>
      <c r="G50" s="31">
        <v>256</v>
      </c>
      <c r="H50" s="45">
        <v>0</v>
      </c>
      <c r="I50" s="50"/>
    </row>
    <row r="51" spans="1:9">
      <c r="A51" s="32"/>
      <c r="B51" s="35"/>
      <c r="C51" s="35" t="s">
        <v>92</v>
      </c>
      <c r="D51" s="36" t="s">
        <v>410</v>
      </c>
      <c r="E51" s="31">
        <v>0</v>
      </c>
      <c r="F51" s="31">
        <v>953.15</v>
      </c>
      <c r="G51" s="31">
        <v>953.15</v>
      </c>
      <c r="H51" s="45">
        <v>0</v>
      </c>
      <c r="I51" s="50"/>
    </row>
    <row r="52" spans="1:9">
      <c r="A52" s="32"/>
      <c r="B52" s="35" t="s">
        <v>588</v>
      </c>
      <c r="C52" s="35"/>
      <c r="D52" s="36" t="s">
        <v>589</v>
      </c>
      <c r="E52" s="31">
        <f>SUM(E53:E54)</f>
        <v>590</v>
      </c>
      <c r="F52" s="31">
        <f>SUM(F53:F54)</f>
        <v>668.98</v>
      </c>
      <c r="G52" s="31">
        <f>SUM(G53:G54)</f>
        <v>668.98</v>
      </c>
      <c r="H52" s="45">
        <f>SUM(H53:H54)</f>
        <v>0</v>
      </c>
      <c r="I52" s="50">
        <f t="shared" si="7"/>
        <v>1.133864406779661</v>
      </c>
    </row>
    <row r="53" spans="1:9">
      <c r="A53" s="32"/>
      <c r="B53" s="35"/>
      <c r="C53" s="35" t="s">
        <v>15</v>
      </c>
      <c r="D53" s="36" t="s">
        <v>16</v>
      </c>
      <c r="E53" s="31">
        <v>500</v>
      </c>
      <c r="F53" s="31">
        <v>541.98</v>
      </c>
      <c r="G53" s="31">
        <v>541.98</v>
      </c>
      <c r="H53" s="45">
        <v>0</v>
      </c>
      <c r="I53" s="50">
        <f t="shared" si="7"/>
        <v>1.08396</v>
      </c>
    </row>
    <row r="54" spans="1:9">
      <c r="A54" s="32"/>
      <c r="B54" s="35"/>
      <c r="C54" s="35" t="s">
        <v>92</v>
      </c>
      <c r="D54" s="36" t="s">
        <v>410</v>
      </c>
      <c r="E54" s="31">
        <v>90</v>
      </c>
      <c r="F54" s="31">
        <v>127</v>
      </c>
      <c r="G54" s="31">
        <v>127</v>
      </c>
      <c r="H54" s="45">
        <v>0</v>
      </c>
      <c r="I54" s="50">
        <f t="shared" si="7"/>
        <v>1.4111111111111112</v>
      </c>
    </row>
    <row r="55" spans="1:9">
      <c r="A55" s="32"/>
      <c r="B55" s="35" t="s">
        <v>239</v>
      </c>
      <c r="C55" s="35"/>
      <c r="D55" s="36" t="s">
        <v>10</v>
      </c>
      <c r="E55" s="31">
        <f>SUM(E56)</f>
        <v>0</v>
      </c>
      <c r="F55" s="31">
        <f>SUM(F56)</f>
        <v>425.93</v>
      </c>
      <c r="G55" s="31">
        <f>SUM(G56)</f>
        <v>425.93</v>
      </c>
      <c r="H55" s="45">
        <f>SUM(H56)</f>
        <v>0</v>
      </c>
      <c r="I55" s="50"/>
    </row>
    <row r="56" spans="1:9">
      <c r="A56" s="32"/>
      <c r="B56" s="35"/>
      <c r="C56" s="35" t="s">
        <v>586</v>
      </c>
      <c r="D56" s="36" t="s">
        <v>587</v>
      </c>
      <c r="E56" s="31">
        <v>0</v>
      </c>
      <c r="F56" s="31">
        <v>425.93</v>
      </c>
      <c r="G56" s="31">
        <v>425.93</v>
      </c>
      <c r="H56" s="45">
        <v>0</v>
      </c>
      <c r="I56" s="50"/>
    </row>
    <row r="57" spans="1:9">
      <c r="A57" s="32"/>
      <c r="B57" s="35"/>
      <c r="C57" s="35"/>
      <c r="D57" s="36"/>
      <c r="E57" s="31"/>
      <c r="F57" s="31"/>
      <c r="G57" s="31"/>
      <c r="H57" s="45"/>
      <c r="I57" s="50"/>
    </row>
    <row r="58" spans="1:9" ht="16.5">
      <c r="A58" s="793" t="s">
        <v>38</v>
      </c>
      <c r="B58" s="798"/>
      <c r="C58" s="798"/>
      <c r="D58" s="794" t="s">
        <v>39</v>
      </c>
      <c r="E58" s="795">
        <f>SUM(E59+E62+E71+E81+E86)</f>
        <v>28002365</v>
      </c>
      <c r="F58" s="795">
        <f>SUM(F59+F62+F71+F81+F86)</f>
        <v>28561778.699999999</v>
      </c>
      <c r="G58" s="795">
        <f>SUM(G59+G62+G71+G81+G86)</f>
        <v>28561778.699999999</v>
      </c>
      <c r="H58" s="796">
        <f>SUM(H59+H62+H71+H81+H86)</f>
        <v>0</v>
      </c>
      <c r="I58" s="800">
        <f t="shared" ref="I58:I150" si="9">SUM(F58/E58)</f>
        <v>1.0199773733397162</v>
      </c>
    </row>
    <row r="59" spans="1:9">
      <c r="A59" s="32"/>
      <c r="B59" s="35" t="s">
        <v>40</v>
      </c>
      <c r="C59" s="35"/>
      <c r="D59" s="36" t="s">
        <v>41</v>
      </c>
      <c r="E59" s="38">
        <f>SUM(E60:E61)</f>
        <v>18040</v>
      </c>
      <c r="F59" s="38">
        <f>SUM(F60:F61)</f>
        <v>21792.75</v>
      </c>
      <c r="G59" s="38">
        <f>SUM(G60:G61)</f>
        <v>21792.75</v>
      </c>
      <c r="H59" s="47">
        <f>SUM(H60:H61)</f>
        <v>0</v>
      </c>
      <c r="I59" s="50">
        <f t="shared" si="9"/>
        <v>1.2080238359201774</v>
      </c>
    </row>
    <row r="60" spans="1:9" ht="16.5">
      <c r="A60" s="32"/>
      <c r="B60" s="35"/>
      <c r="C60" s="35" t="s">
        <v>42</v>
      </c>
      <c r="D60" s="36" t="s">
        <v>43</v>
      </c>
      <c r="E60" s="38">
        <v>18000</v>
      </c>
      <c r="F60" s="38">
        <v>21631.75</v>
      </c>
      <c r="G60" s="38">
        <v>21631.75</v>
      </c>
      <c r="H60" s="45">
        <v>0</v>
      </c>
      <c r="I60" s="50">
        <f t="shared" si="9"/>
        <v>1.2017638888888889</v>
      </c>
    </row>
    <row r="61" spans="1:9">
      <c r="A61" s="32"/>
      <c r="B61" s="35"/>
      <c r="C61" s="35" t="s">
        <v>58</v>
      </c>
      <c r="D61" s="36" t="s">
        <v>59</v>
      </c>
      <c r="E61" s="38">
        <v>40</v>
      </c>
      <c r="F61" s="38">
        <v>161</v>
      </c>
      <c r="G61" s="38">
        <v>161</v>
      </c>
      <c r="H61" s="45">
        <v>0</v>
      </c>
      <c r="I61" s="50"/>
    </row>
    <row r="62" spans="1:9" ht="16.5">
      <c r="A62" s="32"/>
      <c r="B62" s="35" t="s">
        <v>44</v>
      </c>
      <c r="C62" s="35"/>
      <c r="D62" s="36" t="s">
        <v>45</v>
      </c>
      <c r="E62" s="31">
        <f>SUM(E63:E70)</f>
        <v>4887400</v>
      </c>
      <c r="F62" s="31">
        <f t="shared" ref="F62:H62" si="10">SUM(F63:F70)</f>
        <v>4988049.83</v>
      </c>
      <c r="G62" s="31">
        <f t="shared" si="10"/>
        <v>4988049.83</v>
      </c>
      <c r="H62" s="45">
        <f t="shared" si="10"/>
        <v>0</v>
      </c>
      <c r="I62" s="50">
        <f t="shared" si="9"/>
        <v>1.0205937369562548</v>
      </c>
    </row>
    <row r="63" spans="1:9">
      <c r="A63" s="32"/>
      <c r="B63" s="35"/>
      <c r="C63" s="35" t="s">
        <v>46</v>
      </c>
      <c r="D63" s="36" t="s">
        <v>47</v>
      </c>
      <c r="E63" s="31">
        <v>4600000</v>
      </c>
      <c r="F63" s="31">
        <v>4692715.87</v>
      </c>
      <c r="G63" s="31">
        <v>4692715.87</v>
      </c>
      <c r="H63" s="45">
        <v>0</v>
      </c>
      <c r="I63" s="50">
        <f t="shared" si="9"/>
        <v>1.0201556239130436</v>
      </c>
    </row>
    <row r="64" spans="1:9">
      <c r="A64" s="32"/>
      <c r="B64" s="35"/>
      <c r="C64" s="35" t="s">
        <v>48</v>
      </c>
      <c r="D64" s="36" t="s">
        <v>49</v>
      </c>
      <c r="E64" s="31">
        <v>21000</v>
      </c>
      <c r="F64" s="31">
        <v>22796.53</v>
      </c>
      <c r="G64" s="31">
        <v>22796.53</v>
      </c>
      <c r="H64" s="45">
        <v>0</v>
      </c>
      <c r="I64" s="50">
        <f t="shared" si="9"/>
        <v>1.0855490476190475</v>
      </c>
    </row>
    <row r="65" spans="1:9">
      <c r="A65" s="32"/>
      <c r="B65" s="35"/>
      <c r="C65" s="35" t="s">
        <v>50</v>
      </c>
      <c r="D65" s="36" t="s">
        <v>51</v>
      </c>
      <c r="E65" s="31">
        <v>24000</v>
      </c>
      <c r="F65" s="31">
        <v>24299.06</v>
      </c>
      <c r="G65" s="31">
        <v>24299.06</v>
      </c>
      <c r="H65" s="45">
        <v>0</v>
      </c>
      <c r="I65" s="50">
        <f t="shared" si="9"/>
        <v>1.0124608333333334</v>
      </c>
    </row>
    <row r="66" spans="1:9">
      <c r="A66" s="32"/>
      <c r="B66" s="35"/>
      <c r="C66" s="35" t="s">
        <v>52</v>
      </c>
      <c r="D66" s="36" t="s">
        <v>53</v>
      </c>
      <c r="E66" s="31">
        <v>140000</v>
      </c>
      <c r="F66" s="31">
        <v>138276.04999999999</v>
      </c>
      <c r="G66" s="31">
        <v>138276.04999999999</v>
      </c>
      <c r="H66" s="45">
        <v>0</v>
      </c>
      <c r="I66" s="50">
        <f t="shared" si="9"/>
        <v>0.98768607142857134</v>
      </c>
    </row>
    <row r="67" spans="1:9">
      <c r="A67" s="32"/>
      <c r="B67" s="35"/>
      <c r="C67" s="35" t="s">
        <v>54</v>
      </c>
      <c r="D67" s="36" t="s">
        <v>55</v>
      </c>
      <c r="E67" s="31">
        <v>2100</v>
      </c>
      <c r="F67" s="31">
        <v>449</v>
      </c>
      <c r="G67" s="31">
        <v>449</v>
      </c>
      <c r="H67" s="45">
        <v>0</v>
      </c>
      <c r="I67" s="50">
        <f t="shared" si="9"/>
        <v>0.21380952380952381</v>
      </c>
    </row>
    <row r="68" spans="1:9">
      <c r="A68" s="32"/>
      <c r="B68" s="35"/>
      <c r="C68" s="35" t="s">
        <v>590</v>
      </c>
      <c r="D68" s="36" t="s">
        <v>591</v>
      </c>
      <c r="E68" s="31">
        <v>300</v>
      </c>
      <c r="F68" s="31">
        <v>928</v>
      </c>
      <c r="G68" s="31">
        <v>928</v>
      </c>
      <c r="H68" s="45">
        <v>0</v>
      </c>
      <c r="I68" s="50">
        <f t="shared" si="9"/>
        <v>3.0933333333333333</v>
      </c>
    </row>
    <row r="69" spans="1:9">
      <c r="A69" s="32"/>
      <c r="B69" s="35"/>
      <c r="C69" s="35" t="s">
        <v>58</v>
      </c>
      <c r="D69" s="36" t="s">
        <v>59</v>
      </c>
      <c r="E69" s="31">
        <v>100000</v>
      </c>
      <c r="F69" s="31">
        <v>107765.32</v>
      </c>
      <c r="G69" s="31">
        <v>107765.32</v>
      </c>
      <c r="H69" s="45">
        <v>0</v>
      </c>
      <c r="I69" s="50">
        <f t="shared" si="9"/>
        <v>1.0776532000000001</v>
      </c>
    </row>
    <row r="70" spans="1:9">
      <c r="A70" s="32"/>
      <c r="B70" s="35"/>
      <c r="C70" s="35" t="s">
        <v>951</v>
      </c>
      <c r="D70" s="36" t="s">
        <v>952</v>
      </c>
      <c r="E70" s="31">
        <v>0</v>
      </c>
      <c r="F70" s="31">
        <v>820</v>
      </c>
      <c r="G70" s="31">
        <v>820</v>
      </c>
      <c r="H70" s="45">
        <v>0</v>
      </c>
      <c r="I70" s="50"/>
    </row>
    <row r="71" spans="1:9" ht="16.5">
      <c r="A71" s="32"/>
      <c r="B71" s="35" t="s">
        <v>60</v>
      </c>
      <c r="C71" s="35"/>
      <c r="D71" s="36" t="s">
        <v>61</v>
      </c>
      <c r="E71" s="31">
        <f>SUM(E72:E80)</f>
        <v>6113000</v>
      </c>
      <c r="F71" s="31">
        <f>SUM(F72:F80)</f>
        <v>6468585.0499999998</v>
      </c>
      <c r="G71" s="31">
        <f>SUM(G72:G80)</f>
        <v>6468585.0499999998</v>
      </c>
      <c r="H71" s="45">
        <f>SUM(H72:H80)</f>
        <v>0</v>
      </c>
      <c r="I71" s="50">
        <f t="shared" si="9"/>
        <v>1.0581686651398658</v>
      </c>
    </row>
    <row r="72" spans="1:9">
      <c r="A72" s="32"/>
      <c r="B72" s="35"/>
      <c r="C72" s="35" t="s">
        <v>46</v>
      </c>
      <c r="D72" s="36" t="s">
        <v>47</v>
      </c>
      <c r="E72" s="31">
        <v>2860000</v>
      </c>
      <c r="F72" s="31">
        <v>2981238.26</v>
      </c>
      <c r="G72" s="31">
        <v>2981238.26</v>
      </c>
      <c r="H72" s="45">
        <v>0</v>
      </c>
      <c r="I72" s="50">
        <f t="shared" si="9"/>
        <v>1.0423909999999998</v>
      </c>
    </row>
    <row r="73" spans="1:9">
      <c r="A73" s="32"/>
      <c r="B73" s="35"/>
      <c r="C73" s="35" t="s">
        <v>48</v>
      </c>
      <c r="D73" s="36" t="s">
        <v>49</v>
      </c>
      <c r="E73" s="31">
        <v>1760000</v>
      </c>
      <c r="F73" s="31">
        <v>1745290.22</v>
      </c>
      <c r="G73" s="31">
        <v>1745290.22</v>
      </c>
      <c r="H73" s="45">
        <v>0</v>
      </c>
      <c r="I73" s="50">
        <f t="shared" si="9"/>
        <v>0.99164217045454539</v>
      </c>
    </row>
    <row r="74" spans="1:9">
      <c r="A74" s="32"/>
      <c r="B74" s="35"/>
      <c r="C74" s="35" t="s">
        <v>50</v>
      </c>
      <c r="D74" s="36" t="s">
        <v>51</v>
      </c>
      <c r="E74" s="31">
        <v>36000</v>
      </c>
      <c r="F74" s="31">
        <v>37457.480000000003</v>
      </c>
      <c r="G74" s="31">
        <v>37457.480000000003</v>
      </c>
      <c r="H74" s="45">
        <v>0</v>
      </c>
      <c r="I74" s="50">
        <f t="shared" si="9"/>
        <v>1.0404855555555557</v>
      </c>
    </row>
    <row r="75" spans="1:9">
      <c r="A75" s="32"/>
      <c r="B75" s="35"/>
      <c r="C75" s="35" t="s">
        <v>52</v>
      </c>
      <c r="D75" s="36" t="s">
        <v>53</v>
      </c>
      <c r="E75" s="31">
        <v>565000</v>
      </c>
      <c r="F75" s="31">
        <v>583213.53</v>
      </c>
      <c r="G75" s="31">
        <v>583213.53</v>
      </c>
      <c r="H75" s="45">
        <v>0</v>
      </c>
      <c r="I75" s="50">
        <f t="shared" si="9"/>
        <v>1.0322363362831859</v>
      </c>
    </row>
    <row r="76" spans="1:9">
      <c r="A76" s="32"/>
      <c r="B76" s="35"/>
      <c r="C76" s="35" t="s">
        <v>62</v>
      </c>
      <c r="D76" s="36" t="s">
        <v>63</v>
      </c>
      <c r="E76" s="31">
        <v>42000</v>
      </c>
      <c r="F76" s="31">
        <v>40584.76</v>
      </c>
      <c r="G76" s="31">
        <v>40584.76</v>
      </c>
      <c r="H76" s="45">
        <v>0</v>
      </c>
      <c r="I76" s="50">
        <f t="shared" si="9"/>
        <v>0.96630380952380956</v>
      </c>
    </row>
    <row r="77" spans="1:9">
      <c r="A77" s="32"/>
      <c r="B77" s="35"/>
      <c r="C77" s="35" t="s">
        <v>64</v>
      </c>
      <c r="D77" s="36" t="s">
        <v>65</v>
      </c>
      <c r="E77" s="31">
        <v>55000</v>
      </c>
      <c r="F77" s="31">
        <v>40800</v>
      </c>
      <c r="G77" s="31">
        <v>40800</v>
      </c>
      <c r="H77" s="45">
        <v>0</v>
      </c>
      <c r="I77" s="50">
        <f t="shared" si="9"/>
        <v>0.74181818181818182</v>
      </c>
    </row>
    <row r="78" spans="1:9">
      <c r="A78" s="32"/>
      <c r="B78" s="35"/>
      <c r="C78" s="35" t="s">
        <v>54</v>
      </c>
      <c r="D78" s="36" t="s">
        <v>55</v>
      </c>
      <c r="E78" s="31">
        <v>750000</v>
      </c>
      <c r="F78" s="31">
        <v>975062.67</v>
      </c>
      <c r="G78" s="31">
        <v>975062.67</v>
      </c>
      <c r="H78" s="45">
        <v>0</v>
      </c>
      <c r="I78" s="50">
        <f t="shared" si="9"/>
        <v>1.30008356</v>
      </c>
    </row>
    <row r="79" spans="1:9">
      <c r="A79" s="32"/>
      <c r="B79" s="35"/>
      <c r="C79" s="35" t="s">
        <v>590</v>
      </c>
      <c r="D79" s="36" t="s">
        <v>591</v>
      </c>
      <c r="E79" s="31">
        <v>20000</v>
      </c>
      <c r="F79" s="31">
        <v>26266.55</v>
      </c>
      <c r="G79" s="31">
        <v>26266.55</v>
      </c>
      <c r="H79" s="45">
        <v>0</v>
      </c>
      <c r="I79" s="50">
        <f t="shared" si="9"/>
        <v>1.3133275</v>
      </c>
    </row>
    <row r="80" spans="1:9">
      <c r="A80" s="32"/>
      <c r="B80" s="35"/>
      <c r="C80" s="35" t="s">
        <v>58</v>
      </c>
      <c r="D80" s="36" t="s">
        <v>59</v>
      </c>
      <c r="E80" s="31">
        <v>25000</v>
      </c>
      <c r="F80" s="31">
        <v>38671.58</v>
      </c>
      <c r="G80" s="31">
        <v>38671.58</v>
      </c>
      <c r="H80" s="45">
        <v>0</v>
      </c>
      <c r="I80" s="50">
        <f t="shared" si="9"/>
        <v>1.5468632</v>
      </c>
    </row>
    <row r="81" spans="1:9" ht="16.5">
      <c r="A81" s="32"/>
      <c r="B81" s="35" t="s">
        <v>66</v>
      </c>
      <c r="C81" s="35"/>
      <c r="D81" s="36" t="s">
        <v>67</v>
      </c>
      <c r="E81" s="31">
        <f>SUM(E82:E85)</f>
        <v>277600</v>
      </c>
      <c r="F81" s="31">
        <f>SUM(F82:F85)</f>
        <v>273012.46000000002</v>
      </c>
      <c r="G81" s="31">
        <f>SUM(G82:G85)</f>
        <v>273012.46000000002</v>
      </c>
      <c r="H81" s="45">
        <f>SUM(H82:H85)</f>
        <v>0</v>
      </c>
      <c r="I81" s="50">
        <f t="shared" si="9"/>
        <v>0.98347427953890498</v>
      </c>
    </row>
    <row r="82" spans="1:9">
      <c r="A82" s="32"/>
      <c r="B82" s="35"/>
      <c r="C82" s="35" t="s">
        <v>68</v>
      </c>
      <c r="D82" s="36" t="s">
        <v>69</v>
      </c>
      <c r="E82" s="31">
        <v>37000</v>
      </c>
      <c r="F82" s="31">
        <v>40063</v>
      </c>
      <c r="G82" s="31">
        <v>40063</v>
      </c>
      <c r="H82" s="45">
        <v>0</v>
      </c>
      <c r="I82" s="50">
        <f t="shared" si="9"/>
        <v>1.0827837837837837</v>
      </c>
    </row>
    <row r="83" spans="1:9">
      <c r="A83" s="32"/>
      <c r="B83" s="35"/>
      <c r="C83" s="35" t="s">
        <v>70</v>
      </c>
      <c r="D83" s="36" t="s">
        <v>71</v>
      </c>
      <c r="E83" s="31">
        <v>3600</v>
      </c>
      <c r="F83" s="31">
        <v>1464</v>
      </c>
      <c r="G83" s="31">
        <v>1464</v>
      </c>
      <c r="H83" s="45">
        <v>0</v>
      </c>
      <c r="I83" s="50">
        <f t="shared" si="9"/>
        <v>0.40666666666666668</v>
      </c>
    </row>
    <row r="84" spans="1:9">
      <c r="A84" s="32"/>
      <c r="B84" s="35"/>
      <c r="C84" s="35" t="s">
        <v>72</v>
      </c>
      <c r="D84" s="36" t="s">
        <v>73</v>
      </c>
      <c r="E84" s="31">
        <v>225000</v>
      </c>
      <c r="F84" s="31">
        <v>218884.72</v>
      </c>
      <c r="G84" s="31">
        <v>218884.72</v>
      </c>
      <c r="H84" s="45">
        <v>0</v>
      </c>
      <c r="I84" s="50">
        <f t="shared" si="9"/>
        <v>0.97282097777777776</v>
      </c>
    </row>
    <row r="85" spans="1:9" ht="16.5">
      <c r="A85" s="32"/>
      <c r="B85" s="35"/>
      <c r="C85" s="35" t="s">
        <v>32</v>
      </c>
      <c r="D85" s="36" t="s">
        <v>33</v>
      </c>
      <c r="E85" s="31">
        <v>12000</v>
      </c>
      <c r="F85" s="31">
        <v>12600.74</v>
      </c>
      <c r="G85" s="31">
        <v>12600.74</v>
      </c>
      <c r="H85" s="45">
        <v>0</v>
      </c>
      <c r="I85" s="50">
        <f t="shared" si="9"/>
        <v>1.0500616666666667</v>
      </c>
    </row>
    <row r="86" spans="1:9">
      <c r="A86" s="32"/>
      <c r="B86" s="35" t="s">
        <v>74</v>
      </c>
      <c r="C86" s="35"/>
      <c r="D86" s="36" t="s">
        <v>75</v>
      </c>
      <c r="E86" s="31">
        <f>SUM(E87:E88)</f>
        <v>16706325</v>
      </c>
      <c r="F86" s="31">
        <f>SUM(F87:F88)</f>
        <v>16810338.609999999</v>
      </c>
      <c r="G86" s="31">
        <f>SUM(G87:G88)</f>
        <v>16810338.609999999</v>
      </c>
      <c r="H86" s="45">
        <f>SUM(H87:H88)</f>
        <v>0</v>
      </c>
      <c r="I86" s="50">
        <f t="shared" si="9"/>
        <v>1.0062260018286486</v>
      </c>
    </row>
    <row r="87" spans="1:9">
      <c r="A87" s="32"/>
      <c r="B87" s="35"/>
      <c r="C87" s="35" t="s">
        <v>76</v>
      </c>
      <c r="D87" s="36" t="s">
        <v>77</v>
      </c>
      <c r="E87" s="31">
        <v>16596325</v>
      </c>
      <c r="F87" s="31">
        <v>16753282</v>
      </c>
      <c r="G87" s="31">
        <v>16753282</v>
      </c>
      <c r="H87" s="45">
        <v>0</v>
      </c>
      <c r="I87" s="50">
        <f t="shared" si="9"/>
        <v>1.0094573346810212</v>
      </c>
    </row>
    <row r="88" spans="1:9">
      <c r="A88" s="32"/>
      <c r="B88" s="35"/>
      <c r="C88" s="35" t="s">
        <v>78</v>
      </c>
      <c r="D88" s="36" t="s">
        <v>79</v>
      </c>
      <c r="E88" s="31">
        <v>110000</v>
      </c>
      <c r="F88" s="31">
        <v>57056.61</v>
      </c>
      <c r="G88" s="31">
        <v>57056.61</v>
      </c>
      <c r="H88" s="45">
        <v>0</v>
      </c>
      <c r="I88" s="50">
        <f t="shared" si="9"/>
        <v>0.51869645454545454</v>
      </c>
    </row>
    <row r="89" spans="1:9">
      <c r="A89" s="32"/>
      <c r="B89" s="35"/>
      <c r="C89" s="35"/>
      <c r="D89" s="36"/>
      <c r="E89" s="31"/>
      <c r="F89" s="31"/>
      <c r="G89" s="31"/>
      <c r="H89" s="45"/>
      <c r="I89" s="49"/>
    </row>
    <row r="90" spans="1:9">
      <c r="A90" s="793" t="s">
        <v>80</v>
      </c>
      <c r="B90" s="798"/>
      <c r="C90" s="793"/>
      <c r="D90" s="794" t="s">
        <v>81</v>
      </c>
      <c r="E90" s="795">
        <f>SUM(E91+E93+E95+E97)</f>
        <v>26826789.120000001</v>
      </c>
      <c r="F90" s="795">
        <f t="shared" ref="F90:H90" si="11">SUM(F91+F93+F95+F97)</f>
        <v>26797620.440000001</v>
      </c>
      <c r="G90" s="795">
        <f t="shared" si="11"/>
        <v>26629099.920000002</v>
      </c>
      <c r="H90" s="796">
        <f t="shared" si="11"/>
        <v>168520.52</v>
      </c>
      <c r="I90" s="797">
        <f t="shared" si="9"/>
        <v>0.99891270327322723</v>
      </c>
    </row>
    <row r="91" spans="1:9">
      <c r="A91" s="32"/>
      <c r="B91" s="35" t="s">
        <v>82</v>
      </c>
      <c r="C91" s="35"/>
      <c r="D91" s="36" t="s">
        <v>83</v>
      </c>
      <c r="E91" s="31">
        <f>SUM(E92)</f>
        <v>17167053</v>
      </c>
      <c r="F91" s="31">
        <f>SUM(F92)</f>
        <v>17167053</v>
      </c>
      <c r="G91" s="31">
        <f>SUM(G92)</f>
        <v>17167053</v>
      </c>
      <c r="H91" s="45">
        <f>SUM(H92)</f>
        <v>0</v>
      </c>
      <c r="I91" s="50">
        <f t="shared" si="9"/>
        <v>1</v>
      </c>
    </row>
    <row r="92" spans="1:9">
      <c r="A92" s="32"/>
      <c r="B92" s="35"/>
      <c r="C92" s="35" t="s">
        <v>84</v>
      </c>
      <c r="D92" s="36" t="s">
        <v>85</v>
      </c>
      <c r="E92" s="31">
        <v>17167053</v>
      </c>
      <c r="F92" s="31">
        <v>17167053</v>
      </c>
      <c r="G92" s="31">
        <v>17167053</v>
      </c>
      <c r="H92" s="45">
        <v>0</v>
      </c>
      <c r="I92" s="50">
        <f t="shared" si="9"/>
        <v>1</v>
      </c>
    </row>
    <row r="93" spans="1:9">
      <c r="A93" s="32"/>
      <c r="B93" s="35" t="s">
        <v>945</v>
      </c>
      <c r="C93" s="35"/>
      <c r="D93" s="36" t="s">
        <v>948</v>
      </c>
      <c r="E93" s="31">
        <f t="shared" ref="E93:H93" si="12">SUM(E94)</f>
        <v>430036</v>
      </c>
      <c r="F93" s="31">
        <f t="shared" si="12"/>
        <v>430036</v>
      </c>
      <c r="G93" s="31">
        <f t="shared" si="12"/>
        <v>430036</v>
      </c>
      <c r="H93" s="45">
        <f t="shared" si="12"/>
        <v>0</v>
      </c>
      <c r="I93" s="50">
        <f t="shared" si="9"/>
        <v>1</v>
      </c>
    </row>
    <row r="94" spans="1:9">
      <c r="A94" s="32"/>
      <c r="B94" s="35"/>
      <c r="C94" s="35" t="s">
        <v>946</v>
      </c>
      <c r="D94" s="36" t="s">
        <v>949</v>
      </c>
      <c r="E94" s="31">
        <v>430036</v>
      </c>
      <c r="F94" s="31">
        <v>430036</v>
      </c>
      <c r="G94" s="31">
        <v>430036</v>
      </c>
      <c r="H94" s="45">
        <v>0</v>
      </c>
      <c r="I94" s="50">
        <f t="shared" si="9"/>
        <v>1</v>
      </c>
    </row>
    <row r="95" spans="1:9">
      <c r="A95" s="32"/>
      <c r="B95" s="35" t="s">
        <v>86</v>
      </c>
      <c r="C95" s="35"/>
      <c r="D95" s="36" t="s">
        <v>87</v>
      </c>
      <c r="E95" s="31">
        <f>SUM(E96)</f>
        <v>8941594</v>
      </c>
      <c r="F95" s="31">
        <f>SUM(F96)</f>
        <v>8941594</v>
      </c>
      <c r="G95" s="31">
        <f>SUM(G96)</f>
        <v>8941594</v>
      </c>
      <c r="H95" s="45">
        <f>SUM(H96)</f>
        <v>0</v>
      </c>
      <c r="I95" s="50">
        <f t="shared" si="9"/>
        <v>1</v>
      </c>
    </row>
    <row r="96" spans="1:9">
      <c r="A96" s="32"/>
      <c r="B96" s="35"/>
      <c r="C96" s="35" t="s">
        <v>84</v>
      </c>
      <c r="D96" s="36" t="s">
        <v>85</v>
      </c>
      <c r="E96" s="31">
        <v>8941594</v>
      </c>
      <c r="F96" s="31">
        <v>8941594</v>
      </c>
      <c r="G96" s="31">
        <v>8941594</v>
      </c>
      <c r="H96" s="45">
        <v>0</v>
      </c>
      <c r="I96" s="50">
        <f t="shared" si="9"/>
        <v>1</v>
      </c>
    </row>
    <row r="97" spans="1:9">
      <c r="A97" s="32"/>
      <c r="B97" s="35" t="s">
        <v>703</v>
      </c>
      <c r="C97" s="35"/>
      <c r="D97" s="36" t="s">
        <v>704</v>
      </c>
      <c r="E97" s="31">
        <f>SUM(E98:E100)</f>
        <v>288106.12</v>
      </c>
      <c r="F97" s="31">
        <f t="shared" ref="F97:H97" si="13">SUM(F98:F100)</f>
        <v>258937.44</v>
      </c>
      <c r="G97" s="31">
        <f t="shared" si="13"/>
        <v>90416.92</v>
      </c>
      <c r="H97" s="45">
        <f t="shared" si="13"/>
        <v>168520.52</v>
      </c>
      <c r="I97" s="50">
        <f t="shared" si="9"/>
        <v>0.89875716628303493</v>
      </c>
    </row>
    <row r="98" spans="1:9">
      <c r="A98" s="32"/>
      <c r="B98" s="35"/>
      <c r="C98" s="35" t="s">
        <v>15</v>
      </c>
      <c r="D98" s="36" t="s">
        <v>16</v>
      </c>
      <c r="E98" s="31">
        <v>70000</v>
      </c>
      <c r="F98" s="31">
        <v>40831.32</v>
      </c>
      <c r="G98" s="31">
        <v>40831.32</v>
      </c>
      <c r="H98" s="45">
        <v>0</v>
      </c>
      <c r="I98" s="50">
        <f t="shared" si="9"/>
        <v>0.58330457142857139</v>
      </c>
    </row>
    <row r="99" spans="1:9" ht="16.5">
      <c r="A99" s="32"/>
      <c r="B99" s="35"/>
      <c r="C99" s="35" t="s">
        <v>111</v>
      </c>
      <c r="D99" s="36" t="s">
        <v>112</v>
      </c>
      <c r="E99" s="31">
        <v>49585.599999999999</v>
      </c>
      <c r="F99" s="31">
        <v>49585.599999999999</v>
      </c>
      <c r="G99" s="31">
        <v>49585.599999999999</v>
      </c>
      <c r="H99" s="45">
        <v>0</v>
      </c>
      <c r="I99" s="50">
        <f t="shared" si="9"/>
        <v>1</v>
      </c>
    </row>
    <row r="100" spans="1:9" ht="16.5">
      <c r="A100" s="32"/>
      <c r="B100" s="35"/>
      <c r="C100" s="35" t="s">
        <v>947</v>
      </c>
      <c r="D100" s="36" t="s">
        <v>950</v>
      </c>
      <c r="E100" s="31">
        <v>168520.52</v>
      </c>
      <c r="F100" s="31">
        <v>168520.52</v>
      </c>
      <c r="G100" s="31">
        <v>0</v>
      </c>
      <c r="H100" s="31">
        <v>168520.52</v>
      </c>
      <c r="I100" s="50">
        <f t="shared" si="9"/>
        <v>1</v>
      </c>
    </row>
    <row r="101" spans="1:9">
      <c r="A101" s="32"/>
      <c r="B101" s="35"/>
      <c r="C101" s="35"/>
      <c r="D101" s="36"/>
      <c r="E101" s="31"/>
      <c r="F101" s="31"/>
      <c r="G101" s="31"/>
      <c r="H101" s="45"/>
      <c r="I101" s="49"/>
    </row>
    <row r="102" spans="1:9">
      <c r="A102" s="793" t="s">
        <v>88</v>
      </c>
      <c r="B102" s="798"/>
      <c r="C102" s="793"/>
      <c r="D102" s="794" t="s">
        <v>89</v>
      </c>
      <c r="E102" s="795">
        <f>SUM(E103+E118+E125+E127+E112+E129)</f>
        <v>6728152.1600000001</v>
      </c>
      <c r="F102" s="795">
        <f t="shared" ref="F102:H102" si="14">SUM(F103+F118+F125+F127+F112+F129)</f>
        <v>5842653.1400000006</v>
      </c>
      <c r="G102" s="795">
        <f t="shared" si="14"/>
        <v>2808735.23</v>
      </c>
      <c r="H102" s="795">
        <f t="shared" si="14"/>
        <v>3033917.91</v>
      </c>
      <c r="I102" s="797">
        <f t="shared" si="9"/>
        <v>0.86838897234452561</v>
      </c>
    </row>
    <row r="103" spans="1:9">
      <c r="A103" s="32"/>
      <c r="B103" s="35" t="s">
        <v>90</v>
      </c>
      <c r="C103" s="35"/>
      <c r="D103" s="36" t="s">
        <v>91</v>
      </c>
      <c r="E103" s="31">
        <f>SUM(E104:E111)</f>
        <v>62049</v>
      </c>
      <c r="F103" s="31">
        <f t="shared" ref="F103:H103" si="15">SUM(F104:F111)</f>
        <v>68771.290000000008</v>
      </c>
      <c r="G103" s="31">
        <f t="shared" si="15"/>
        <v>68771.290000000008</v>
      </c>
      <c r="H103" s="45">
        <f t="shared" si="15"/>
        <v>0</v>
      </c>
      <c r="I103" s="50">
        <f t="shared" si="9"/>
        <v>1.1083384099663172</v>
      </c>
    </row>
    <row r="104" spans="1:9" ht="16.5">
      <c r="A104" s="32"/>
      <c r="B104" s="35"/>
      <c r="C104" s="35" t="s">
        <v>781</v>
      </c>
      <c r="D104" s="36" t="s">
        <v>782</v>
      </c>
      <c r="E104" s="31">
        <v>0</v>
      </c>
      <c r="F104" s="31">
        <v>26</v>
      </c>
      <c r="G104" s="31">
        <v>26</v>
      </c>
      <c r="H104" s="45">
        <v>0</v>
      </c>
      <c r="I104" s="50"/>
    </row>
    <row r="105" spans="1:9">
      <c r="A105" s="32"/>
      <c r="B105" s="35"/>
      <c r="C105" s="35" t="s">
        <v>56</v>
      </c>
      <c r="D105" s="36" t="s">
        <v>57</v>
      </c>
      <c r="E105" s="31">
        <v>0</v>
      </c>
      <c r="F105" s="31">
        <v>54</v>
      </c>
      <c r="G105" s="31">
        <v>54</v>
      </c>
      <c r="H105" s="45">
        <v>0</v>
      </c>
      <c r="I105" s="50"/>
    </row>
    <row r="106" spans="1:9" ht="24.75">
      <c r="A106" s="32"/>
      <c r="B106" s="35"/>
      <c r="C106" s="35" t="s">
        <v>26</v>
      </c>
      <c r="D106" s="36" t="s">
        <v>27</v>
      </c>
      <c r="E106" s="31">
        <v>27380</v>
      </c>
      <c r="F106" s="31">
        <v>32525.98</v>
      </c>
      <c r="G106" s="31">
        <v>32525.98</v>
      </c>
      <c r="H106" s="45">
        <v>0</v>
      </c>
      <c r="I106" s="50">
        <f t="shared" si="9"/>
        <v>1.1879466764061359</v>
      </c>
    </row>
    <row r="107" spans="1:9">
      <c r="A107" s="32"/>
      <c r="B107" s="35"/>
      <c r="C107" s="35" t="s">
        <v>15</v>
      </c>
      <c r="D107" s="36" t="s">
        <v>16</v>
      </c>
      <c r="E107" s="31">
        <v>3200</v>
      </c>
      <c r="F107" s="31">
        <v>3946.12</v>
      </c>
      <c r="G107" s="31">
        <v>3946.12</v>
      </c>
      <c r="H107" s="45">
        <v>0</v>
      </c>
      <c r="I107" s="50">
        <f t="shared" si="9"/>
        <v>1.2331624999999999</v>
      </c>
    </row>
    <row r="108" spans="1:9">
      <c r="A108" s="32"/>
      <c r="B108" s="35"/>
      <c r="C108" s="35" t="s">
        <v>586</v>
      </c>
      <c r="D108" s="36" t="s">
        <v>587</v>
      </c>
      <c r="E108" s="31">
        <v>0</v>
      </c>
      <c r="F108" s="31">
        <v>18.440000000000001</v>
      </c>
      <c r="G108" s="31">
        <v>18.440000000000001</v>
      </c>
      <c r="H108" s="45">
        <v>0</v>
      </c>
      <c r="I108" s="50"/>
    </row>
    <row r="109" spans="1:9">
      <c r="A109" s="32"/>
      <c r="B109" s="35"/>
      <c r="C109" s="35" t="s">
        <v>412</v>
      </c>
      <c r="D109" s="36" t="s">
        <v>413</v>
      </c>
      <c r="E109" s="31">
        <v>1400</v>
      </c>
      <c r="F109" s="31">
        <v>1400</v>
      </c>
      <c r="G109" s="31">
        <v>1400</v>
      </c>
      <c r="H109" s="45">
        <v>0</v>
      </c>
      <c r="I109" s="50">
        <f t="shared" si="9"/>
        <v>1</v>
      </c>
    </row>
    <row r="110" spans="1:9">
      <c r="A110" s="32"/>
      <c r="B110" s="35"/>
      <c r="C110" s="35" t="s">
        <v>92</v>
      </c>
      <c r="D110" s="36" t="s">
        <v>410</v>
      </c>
      <c r="E110" s="31">
        <v>16069</v>
      </c>
      <c r="F110" s="31">
        <v>16800.75</v>
      </c>
      <c r="G110" s="31">
        <v>16800.75</v>
      </c>
      <c r="H110" s="45">
        <v>0</v>
      </c>
      <c r="I110" s="50">
        <f t="shared" si="9"/>
        <v>1.0455379924077417</v>
      </c>
    </row>
    <row r="111" spans="1:9" ht="16.5">
      <c r="A111" s="32"/>
      <c r="B111" s="35"/>
      <c r="C111" s="35" t="s">
        <v>111</v>
      </c>
      <c r="D111" s="36" t="s">
        <v>112</v>
      </c>
      <c r="E111" s="31">
        <v>14000</v>
      </c>
      <c r="F111" s="31">
        <v>14000</v>
      </c>
      <c r="G111" s="31">
        <v>14000</v>
      </c>
      <c r="H111" s="45">
        <v>0</v>
      </c>
      <c r="I111" s="50">
        <f t="shared" si="9"/>
        <v>1</v>
      </c>
    </row>
    <row r="112" spans="1:9">
      <c r="A112" s="32"/>
      <c r="B112" s="35" t="s">
        <v>94</v>
      </c>
      <c r="C112" s="35"/>
      <c r="D112" s="36" t="s">
        <v>95</v>
      </c>
      <c r="E112" s="31">
        <f>SUM(E113:E117)</f>
        <v>540728</v>
      </c>
      <c r="F112" s="31">
        <f t="shared" ref="F112:H112" si="16">SUM(F113:F117)</f>
        <v>546441.5</v>
      </c>
      <c r="G112" s="31">
        <f t="shared" si="16"/>
        <v>546441.5</v>
      </c>
      <c r="H112" s="31">
        <f t="shared" si="16"/>
        <v>0</v>
      </c>
      <c r="I112" s="50">
        <f t="shared" si="9"/>
        <v>1.0105663106034828</v>
      </c>
    </row>
    <row r="113" spans="1:9">
      <c r="A113" s="32"/>
      <c r="B113" s="35"/>
      <c r="C113" s="35" t="s">
        <v>56</v>
      </c>
      <c r="D113" s="36" t="s">
        <v>57</v>
      </c>
      <c r="E113" s="31">
        <v>13500</v>
      </c>
      <c r="F113" s="31">
        <v>19181</v>
      </c>
      <c r="G113" s="31">
        <v>19181</v>
      </c>
      <c r="H113" s="45">
        <v>0</v>
      </c>
      <c r="I113" s="50">
        <f t="shared" si="9"/>
        <v>1.4208148148148148</v>
      </c>
    </row>
    <row r="114" spans="1:9">
      <c r="A114" s="32"/>
      <c r="B114" s="35"/>
      <c r="C114" s="35" t="s">
        <v>13</v>
      </c>
      <c r="D114" s="36" t="s">
        <v>14</v>
      </c>
      <c r="E114" s="31">
        <v>140000</v>
      </c>
      <c r="F114" s="31">
        <v>145971.98000000001</v>
      </c>
      <c r="G114" s="31">
        <v>145971.98000000001</v>
      </c>
      <c r="H114" s="45">
        <v>0</v>
      </c>
      <c r="I114" s="50">
        <f t="shared" si="9"/>
        <v>1.0426570000000002</v>
      </c>
    </row>
    <row r="115" spans="1:9">
      <c r="A115" s="32"/>
      <c r="B115" s="35"/>
      <c r="C115" s="35" t="s">
        <v>15</v>
      </c>
      <c r="D115" s="36" t="s">
        <v>16</v>
      </c>
      <c r="E115" s="31">
        <v>0</v>
      </c>
      <c r="F115" s="31">
        <v>46.13</v>
      </c>
      <c r="G115" s="31">
        <v>46.13</v>
      </c>
      <c r="H115" s="45">
        <v>0</v>
      </c>
      <c r="I115" s="50"/>
    </row>
    <row r="116" spans="1:9" ht="16.5">
      <c r="A116" s="32"/>
      <c r="B116" s="35"/>
      <c r="C116" s="35" t="s">
        <v>111</v>
      </c>
      <c r="D116" s="36" t="s">
        <v>112</v>
      </c>
      <c r="E116" s="31">
        <v>387228</v>
      </c>
      <c r="F116" s="31">
        <v>380690.02</v>
      </c>
      <c r="G116" s="31">
        <v>380690.02</v>
      </c>
      <c r="H116" s="45">
        <v>0</v>
      </c>
      <c r="I116" s="50">
        <f t="shared" si="9"/>
        <v>0.98311594202898556</v>
      </c>
    </row>
    <row r="117" spans="1:9" ht="24.75">
      <c r="A117" s="32"/>
      <c r="B117" s="35"/>
      <c r="C117" s="35" t="s">
        <v>238</v>
      </c>
      <c r="D117" s="36" t="s">
        <v>783</v>
      </c>
      <c r="E117" s="31">
        <v>0</v>
      </c>
      <c r="F117" s="31">
        <v>552.37</v>
      </c>
      <c r="G117" s="31">
        <v>552.37</v>
      </c>
      <c r="H117" s="45">
        <v>0</v>
      </c>
      <c r="I117" s="50"/>
    </row>
    <row r="118" spans="1:9">
      <c r="A118" s="32"/>
      <c r="B118" s="35" t="s">
        <v>97</v>
      </c>
      <c r="C118" s="35"/>
      <c r="D118" s="36" t="s">
        <v>98</v>
      </c>
      <c r="E118" s="31">
        <f>SUM(E119:E124)</f>
        <v>575480</v>
      </c>
      <c r="F118" s="31">
        <f t="shared" ref="F118:H118" si="17">SUM(F119:F124)</f>
        <v>579179.69000000006</v>
      </c>
      <c r="G118" s="31">
        <f t="shared" si="17"/>
        <v>579179.69000000006</v>
      </c>
      <c r="H118" s="45">
        <f t="shared" si="17"/>
        <v>0</v>
      </c>
      <c r="I118" s="50">
        <f t="shared" si="9"/>
        <v>1.0064288767637453</v>
      </c>
    </row>
    <row r="119" spans="1:9">
      <c r="A119" s="32"/>
      <c r="B119" s="35"/>
      <c r="C119" s="35" t="s">
        <v>399</v>
      </c>
      <c r="D119" s="36" t="s">
        <v>401</v>
      </c>
      <c r="E119" s="31">
        <v>40000</v>
      </c>
      <c r="F119" s="31">
        <v>32000</v>
      </c>
      <c r="G119" s="31">
        <v>32000</v>
      </c>
      <c r="H119" s="45">
        <v>0</v>
      </c>
      <c r="I119" s="50">
        <f t="shared" si="9"/>
        <v>0.8</v>
      </c>
    </row>
    <row r="120" spans="1:9" ht="16.5">
      <c r="A120" s="32"/>
      <c r="B120" s="35"/>
      <c r="C120" s="35" t="s">
        <v>400</v>
      </c>
      <c r="D120" s="36" t="s">
        <v>402</v>
      </c>
      <c r="E120" s="31">
        <v>126000</v>
      </c>
      <c r="F120" s="31">
        <v>135856.4</v>
      </c>
      <c r="G120" s="31">
        <v>135856.4</v>
      </c>
      <c r="H120" s="45">
        <v>0</v>
      </c>
      <c r="I120" s="50">
        <f t="shared" si="9"/>
        <v>1.0782253968253968</v>
      </c>
    </row>
    <row r="121" spans="1:9">
      <c r="A121" s="32"/>
      <c r="B121" s="35"/>
      <c r="C121" s="35" t="s">
        <v>13</v>
      </c>
      <c r="D121" s="36" t="s">
        <v>14</v>
      </c>
      <c r="E121" s="31">
        <v>185000</v>
      </c>
      <c r="F121" s="31">
        <v>184832.09</v>
      </c>
      <c r="G121" s="31">
        <v>184832.09</v>
      </c>
      <c r="H121" s="45">
        <v>0</v>
      </c>
      <c r="I121" s="50">
        <f t="shared" si="9"/>
        <v>0.99909237837837839</v>
      </c>
    </row>
    <row r="122" spans="1:9">
      <c r="A122" s="32"/>
      <c r="B122" s="35"/>
      <c r="C122" s="35" t="s">
        <v>15</v>
      </c>
      <c r="D122" s="36" t="s">
        <v>16</v>
      </c>
      <c r="E122" s="31">
        <v>0</v>
      </c>
      <c r="F122" s="31">
        <v>94.28</v>
      </c>
      <c r="G122" s="31">
        <v>94.28</v>
      </c>
      <c r="H122" s="45">
        <v>0</v>
      </c>
      <c r="I122" s="50"/>
    </row>
    <row r="123" spans="1:9" ht="16.5">
      <c r="A123" s="32"/>
      <c r="B123" s="35"/>
      <c r="C123" s="35" t="s">
        <v>111</v>
      </c>
      <c r="D123" s="36" t="s">
        <v>112</v>
      </c>
      <c r="E123" s="31">
        <v>224480</v>
      </c>
      <c r="F123" s="31">
        <v>224480</v>
      </c>
      <c r="G123" s="31">
        <v>224480</v>
      </c>
      <c r="H123" s="45">
        <v>0</v>
      </c>
      <c r="I123" s="50">
        <f t="shared" si="9"/>
        <v>1</v>
      </c>
    </row>
    <row r="124" spans="1:9" ht="24.75">
      <c r="A124" s="32"/>
      <c r="B124" s="35"/>
      <c r="C124" s="35" t="s">
        <v>238</v>
      </c>
      <c r="D124" s="36" t="s">
        <v>783</v>
      </c>
      <c r="E124" s="31">
        <v>0</v>
      </c>
      <c r="F124" s="31">
        <v>1916.92</v>
      </c>
      <c r="G124" s="31">
        <v>1916.92</v>
      </c>
      <c r="H124" s="45">
        <v>0</v>
      </c>
      <c r="I124" s="50"/>
    </row>
    <row r="125" spans="1:9">
      <c r="A125" s="32"/>
      <c r="B125" s="35" t="s">
        <v>101</v>
      </c>
      <c r="C125" s="35"/>
      <c r="D125" s="36" t="s">
        <v>102</v>
      </c>
      <c r="E125" s="31">
        <f>SUM(E126)</f>
        <v>427800</v>
      </c>
      <c r="F125" s="31">
        <f>SUM(F126)</f>
        <v>446670.04</v>
      </c>
      <c r="G125" s="31">
        <f>SUM(G126)</f>
        <v>446670.04</v>
      </c>
      <c r="H125" s="45">
        <f>SUM(H126)</f>
        <v>0</v>
      </c>
      <c r="I125" s="50">
        <f t="shared" si="9"/>
        <v>1.0441094904160821</v>
      </c>
    </row>
    <row r="126" spans="1:9">
      <c r="A126" s="32"/>
      <c r="B126" s="35"/>
      <c r="C126" s="35" t="s">
        <v>56</v>
      </c>
      <c r="D126" s="36" t="s">
        <v>57</v>
      </c>
      <c r="E126" s="31">
        <v>427800</v>
      </c>
      <c r="F126" s="31">
        <v>446670.04</v>
      </c>
      <c r="G126" s="31">
        <v>446670.04</v>
      </c>
      <c r="H126" s="45">
        <v>0</v>
      </c>
      <c r="I126" s="50">
        <f t="shared" si="9"/>
        <v>1.0441094904160821</v>
      </c>
    </row>
    <row r="127" spans="1:9" ht="24.75">
      <c r="A127" s="32"/>
      <c r="B127" s="35" t="s">
        <v>284</v>
      </c>
      <c r="C127" s="35"/>
      <c r="D127" s="51" t="s">
        <v>285</v>
      </c>
      <c r="E127" s="31">
        <f>SUM(E128)</f>
        <v>12627</v>
      </c>
      <c r="F127" s="31">
        <f>SUM(F128)</f>
        <v>12627</v>
      </c>
      <c r="G127" s="31">
        <f>SUM(G128)</f>
        <v>12627</v>
      </c>
      <c r="H127" s="45">
        <f>SUM(H128)</f>
        <v>0</v>
      </c>
      <c r="I127" s="50">
        <f t="shared" si="9"/>
        <v>1</v>
      </c>
    </row>
    <row r="128" spans="1:9" ht="16.5">
      <c r="A128" s="32"/>
      <c r="B128" s="35"/>
      <c r="C128" s="35" t="s">
        <v>111</v>
      </c>
      <c r="D128" s="36" t="s">
        <v>112</v>
      </c>
      <c r="E128" s="31">
        <v>12627</v>
      </c>
      <c r="F128" s="31">
        <v>12627</v>
      </c>
      <c r="G128" s="31">
        <v>12627</v>
      </c>
      <c r="H128" s="45">
        <v>0</v>
      </c>
      <c r="I128" s="50">
        <f t="shared" si="9"/>
        <v>1</v>
      </c>
    </row>
    <row r="129" spans="1:9">
      <c r="A129" s="32"/>
      <c r="B129" s="35" t="s">
        <v>288</v>
      </c>
      <c r="C129" s="35"/>
      <c r="D129" s="36" t="s">
        <v>10</v>
      </c>
      <c r="E129" s="31">
        <f>SUM(E130+E131+E136+E138)</f>
        <v>5109468.16</v>
      </c>
      <c r="F129" s="31">
        <f t="shared" ref="F129:H129" si="18">SUM(F130+F131+F136+F138)</f>
        <v>4188963.62</v>
      </c>
      <c r="G129" s="31">
        <f t="shared" si="18"/>
        <v>1155045.71</v>
      </c>
      <c r="H129" s="31">
        <f t="shared" si="18"/>
        <v>3033917.91</v>
      </c>
      <c r="I129" s="50">
        <f t="shared" si="9"/>
        <v>0.81984337485332326</v>
      </c>
    </row>
    <row r="130" spans="1:9">
      <c r="A130" s="32"/>
      <c r="B130" s="35"/>
      <c r="C130" s="35" t="s">
        <v>15</v>
      </c>
      <c r="D130" s="36" t="s">
        <v>16</v>
      </c>
      <c r="E130" s="31">
        <v>0</v>
      </c>
      <c r="F130" s="31">
        <v>0.3</v>
      </c>
      <c r="G130" s="31">
        <v>0.3</v>
      </c>
      <c r="H130" s="45">
        <v>0</v>
      </c>
      <c r="I130" s="50"/>
    </row>
    <row r="131" spans="1:9" ht="33">
      <c r="A131" s="32"/>
      <c r="B131" s="35"/>
      <c r="C131" s="35" t="s">
        <v>592</v>
      </c>
      <c r="D131" s="36" t="s">
        <v>584</v>
      </c>
      <c r="E131" s="31">
        <f>SUM(E132:E135)</f>
        <v>1243142.25</v>
      </c>
      <c r="F131" s="31">
        <f t="shared" ref="F131:H131" si="19">SUM(F132:F135)</f>
        <v>1146254.25</v>
      </c>
      <c r="G131" s="31">
        <f t="shared" si="19"/>
        <v>1146254.25</v>
      </c>
      <c r="H131" s="45">
        <f t="shared" si="19"/>
        <v>0</v>
      </c>
      <c r="I131" s="50">
        <f t="shared" si="9"/>
        <v>0.92206201663566656</v>
      </c>
    </row>
    <row r="132" spans="1:9">
      <c r="A132" s="32"/>
      <c r="B132" s="35"/>
      <c r="C132" s="35"/>
      <c r="D132" s="61" t="s">
        <v>705</v>
      </c>
      <c r="E132" s="40">
        <v>74724.86</v>
      </c>
      <c r="F132" s="40">
        <v>74724.86</v>
      </c>
      <c r="G132" s="40">
        <v>74724.86</v>
      </c>
      <c r="H132" s="48">
        <v>0</v>
      </c>
      <c r="I132" s="50">
        <f t="shared" si="9"/>
        <v>1</v>
      </c>
    </row>
    <row r="133" spans="1:9">
      <c r="A133" s="32"/>
      <c r="B133" s="35"/>
      <c r="C133" s="35"/>
      <c r="D133" s="61" t="s">
        <v>965</v>
      </c>
      <c r="E133" s="40">
        <v>25629.040000000001</v>
      </c>
      <c r="F133" s="40">
        <v>25629.040000000001</v>
      </c>
      <c r="G133" s="40">
        <v>25629.040000000001</v>
      </c>
      <c r="H133" s="48">
        <v>0</v>
      </c>
      <c r="I133" s="50">
        <f t="shared" si="9"/>
        <v>1</v>
      </c>
    </row>
    <row r="134" spans="1:9" ht="16.5" customHeight="1">
      <c r="A134" s="32"/>
      <c r="B134" s="35"/>
      <c r="C134" s="35"/>
      <c r="D134" s="61" t="s">
        <v>706</v>
      </c>
      <c r="E134" s="40">
        <v>1132788.3500000001</v>
      </c>
      <c r="F134" s="40">
        <v>936102.02</v>
      </c>
      <c r="G134" s="40">
        <v>936102.02</v>
      </c>
      <c r="H134" s="48">
        <v>0</v>
      </c>
      <c r="I134" s="50">
        <f t="shared" si="9"/>
        <v>0.82636974506314431</v>
      </c>
    </row>
    <row r="135" spans="1:9" ht="16.5" customHeight="1">
      <c r="A135" s="32"/>
      <c r="B135" s="35"/>
      <c r="C135" s="35"/>
      <c r="D135" s="61" t="s">
        <v>964</v>
      </c>
      <c r="E135" s="40">
        <v>10000</v>
      </c>
      <c r="F135" s="40">
        <v>109798.33</v>
      </c>
      <c r="G135" s="40">
        <v>109798.33</v>
      </c>
      <c r="H135" s="48">
        <v>0</v>
      </c>
      <c r="I135" s="50">
        <f t="shared" si="9"/>
        <v>10.979832999999999</v>
      </c>
    </row>
    <row r="136" spans="1:9" ht="16.5" customHeight="1">
      <c r="A136" s="32"/>
      <c r="B136" s="35"/>
      <c r="C136" s="35" t="s">
        <v>707</v>
      </c>
      <c r="D136" s="36" t="s">
        <v>584</v>
      </c>
      <c r="E136" s="31">
        <f>SUM(E137)</f>
        <v>8791.16</v>
      </c>
      <c r="F136" s="31">
        <f>SUM(F137)</f>
        <v>8791.16</v>
      </c>
      <c r="G136" s="31">
        <f>SUM(G137)</f>
        <v>8791.16</v>
      </c>
      <c r="H136" s="45">
        <f>SUM(H137)</f>
        <v>0</v>
      </c>
      <c r="I136" s="50">
        <f t="shared" si="9"/>
        <v>1</v>
      </c>
    </row>
    <row r="137" spans="1:9">
      <c r="A137" s="32"/>
      <c r="B137" s="35"/>
      <c r="C137" s="35"/>
      <c r="D137" s="61" t="s">
        <v>705</v>
      </c>
      <c r="E137" s="40">
        <v>8791.16</v>
      </c>
      <c r="F137" s="40">
        <v>8791.16</v>
      </c>
      <c r="G137" s="40">
        <v>8791.16</v>
      </c>
      <c r="H137" s="48">
        <v>0</v>
      </c>
      <c r="I137" s="50">
        <f t="shared" si="9"/>
        <v>1</v>
      </c>
    </row>
    <row r="138" spans="1:9" ht="33">
      <c r="A138" s="32"/>
      <c r="B138" s="35"/>
      <c r="C138" s="35" t="s">
        <v>582</v>
      </c>
      <c r="D138" s="36" t="s">
        <v>584</v>
      </c>
      <c r="E138" s="31">
        <f>SUM(E139:E140)</f>
        <v>3857534.75</v>
      </c>
      <c r="F138" s="31">
        <f t="shared" ref="F138:H138" si="20">SUM(F139:F140)</f>
        <v>3033917.91</v>
      </c>
      <c r="G138" s="31">
        <f t="shared" si="20"/>
        <v>0</v>
      </c>
      <c r="H138" s="31">
        <f t="shared" si="20"/>
        <v>3033917.91</v>
      </c>
      <c r="I138" s="50">
        <f t="shared" si="9"/>
        <v>0.78649140101719117</v>
      </c>
    </row>
    <row r="139" spans="1:9" ht="18">
      <c r="A139" s="32"/>
      <c r="B139" s="35"/>
      <c r="C139" s="35"/>
      <c r="D139" s="205" t="s">
        <v>618</v>
      </c>
      <c r="E139" s="40">
        <v>2243000.4300000002</v>
      </c>
      <c r="F139" s="40">
        <v>1775739.11</v>
      </c>
      <c r="G139" s="40">
        <v>0</v>
      </c>
      <c r="H139" s="48">
        <v>1775739.11</v>
      </c>
      <c r="I139" s="50">
        <f t="shared" si="9"/>
        <v>0.79168023610231764</v>
      </c>
    </row>
    <row r="140" spans="1:9" ht="21" customHeight="1">
      <c r="A140" s="32"/>
      <c r="B140" s="35"/>
      <c r="C140" s="35"/>
      <c r="D140" s="205" t="s">
        <v>435</v>
      </c>
      <c r="E140" s="40">
        <v>1614534.32</v>
      </c>
      <c r="F140" s="40">
        <v>1258178.8</v>
      </c>
      <c r="G140" s="40">
        <v>0</v>
      </c>
      <c r="H140" s="40">
        <v>1258178.8</v>
      </c>
      <c r="I140" s="50">
        <f t="shared" si="9"/>
        <v>0.77928278415289431</v>
      </c>
    </row>
    <row r="141" spans="1:9" ht="13.5" customHeight="1">
      <c r="A141" s="807" t="s">
        <v>290</v>
      </c>
      <c r="B141" s="807"/>
      <c r="C141" s="807"/>
      <c r="D141" s="799" t="s">
        <v>708</v>
      </c>
      <c r="E141" s="808">
        <f t="shared" ref="E141:H142" si="21">SUM(E142)</f>
        <v>0</v>
      </c>
      <c r="F141" s="808">
        <f t="shared" si="21"/>
        <v>40</v>
      </c>
      <c r="G141" s="808">
        <f t="shared" si="21"/>
        <v>40</v>
      </c>
      <c r="H141" s="809">
        <f t="shared" si="21"/>
        <v>0</v>
      </c>
      <c r="I141" s="810"/>
    </row>
    <row r="142" spans="1:9" ht="11.25" customHeight="1">
      <c r="A142" s="32"/>
      <c r="B142" s="35" t="s">
        <v>294</v>
      </c>
      <c r="C142" s="35"/>
      <c r="D142" s="51" t="s">
        <v>295</v>
      </c>
      <c r="E142" s="31">
        <f t="shared" si="21"/>
        <v>0</v>
      </c>
      <c r="F142" s="31">
        <f t="shared" si="21"/>
        <v>40</v>
      </c>
      <c r="G142" s="31">
        <f t="shared" si="21"/>
        <v>40</v>
      </c>
      <c r="H142" s="45">
        <f t="shared" si="21"/>
        <v>0</v>
      </c>
      <c r="I142" s="50"/>
    </row>
    <row r="143" spans="1:9" ht="12.75" customHeight="1">
      <c r="A143" s="32"/>
      <c r="B143" s="35"/>
      <c r="C143" s="35" t="s">
        <v>586</v>
      </c>
      <c r="D143" s="36" t="s">
        <v>587</v>
      </c>
      <c r="E143" s="31">
        <v>0</v>
      </c>
      <c r="F143" s="31">
        <v>40</v>
      </c>
      <c r="G143" s="31">
        <v>40</v>
      </c>
      <c r="H143" s="45">
        <v>0</v>
      </c>
      <c r="I143" s="50"/>
    </row>
    <row r="144" spans="1:9" ht="14.25" customHeight="1">
      <c r="A144" s="32"/>
      <c r="B144" s="35"/>
      <c r="C144" s="35"/>
      <c r="D144" s="61"/>
      <c r="E144" s="40"/>
      <c r="F144" s="40"/>
      <c r="G144" s="40"/>
      <c r="H144" s="48"/>
      <c r="I144" s="50"/>
    </row>
    <row r="145" spans="1:9">
      <c r="A145" s="793" t="s">
        <v>103</v>
      </c>
      <c r="B145" s="798"/>
      <c r="C145" s="793"/>
      <c r="D145" s="794" t="s">
        <v>104</v>
      </c>
      <c r="E145" s="795">
        <f>SUM(E166+E163+E159+E156+E153+E150+E146)</f>
        <v>1073258</v>
      </c>
      <c r="F145" s="795">
        <f>SUM(F166+F163+F159+F156+F153+F150+F146)</f>
        <v>1066621.5499999998</v>
      </c>
      <c r="G145" s="795">
        <f>SUM(G166+G163+G159+G156+G153+G150+G146)</f>
        <v>1066621.5499999998</v>
      </c>
      <c r="H145" s="796">
        <f>SUM(H166+H163+H159+H156+H153+H150+H146)</f>
        <v>0</v>
      </c>
      <c r="I145" s="800">
        <f t="shared" si="9"/>
        <v>0.99381653805515524</v>
      </c>
    </row>
    <row r="146" spans="1:9">
      <c r="A146" s="32"/>
      <c r="B146" s="35" t="s">
        <v>297</v>
      </c>
      <c r="C146" s="32"/>
      <c r="D146" s="51" t="s">
        <v>298</v>
      </c>
      <c r="E146" s="31">
        <f>SUM(E147:E149)</f>
        <v>500</v>
      </c>
      <c r="F146" s="31">
        <f t="shared" ref="F146:H146" si="22">SUM(F147:F149)</f>
        <v>10694.44</v>
      </c>
      <c r="G146" s="31">
        <f t="shared" si="22"/>
        <v>10694.44</v>
      </c>
      <c r="H146" s="45">
        <f t="shared" si="22"/>
        <v>0</v>
      </c>
      <c r="I146" s="50"/>
    </row>
    <row r="147" spans="1:9">
      <c r="A147" s="32"/>
      <c r="B147" s="35"/>
      <c r="C147" s="35" t="s">
        <v>13</v>
      </c>
      <c r="D147" s="36" t="s">
        <v>14</v>
      </c>
      <c r="E147" s="31">
        <v>0</v>
      </c>
      <c r="F147" s="31">
        <v>10691.9</v>
      </c>
      <c r="G147" s="31">
        <v>10691.9</v>
      </c>
      <c r="H147" s="45">
        <v>0</v>
      </c>
      <c r="I147" s="50"/>
    </row>
    <row r="148" spans="1:9">
      <c r="A148" s="32"/>
      <c r="B148" s="35"/>
      <c r="C148" s="35" t="s">
        <v>15</v>
      </c>
      <c r="D148" s="36" t="s">
        <v>16</v>
      </c>
      <c r="E148" s="31">
        <v>0</v>
      </c>
      <c r="F148" s="31">
        <v>2.54</v>
      </c>
      <c r="G148" s="31">
        <v>2.54</v>
      </c>
      <c r="H148" s="45">
        <v>0</v>
      </c>
      <c r="I148" s="50"/>
    </row>
    <row r="149" spans="1:9">
      <c r="A149" s="32"/>
      <c r="B149" s="35"/>
      <c r="C149" s="35" t="s">
        <v>586</v>
      </c>
      <c r="D149" s="36" t="s">
        <v>587</v>
      </c>
      <c r="E149" s="31">
        <v>500</v>
      </c>
      <c r="F149" s="31">
        <v>0</v>
      </c>
      <c r="G149" s="31">
        <v>0</v>
      </c>
      <c r="H149" s="45">
        <v>0</v>
      </c>
      <c r="I149" s="50"/>
    </row>
    <row r="150" spans="1:9" ht="16.5">
      <c r="A150" s="32"/>
      <c r="B150" s="35" t="s">
        <v>109</v>
      </c>
      <c r="C150" s="35"/>
      <c r="D150" s="36" t="s">
        <v>110</v>
      </c>
      <c r="E150" s="31">
        <f>SUM(E151:E152)</f>
        <v>30958</v>
      </c>
      <c r="F150" s="31">
        <f>SUM(F151:F152)</f>
        <v>29339.69</v>
      </c>
      <c r="G150" s="31">
        <f>SUM(G151:G152)</f>
        <v>29339.69</v>
      </c>
      <c r="H150" s="45">
        <f>SUM(H151:H152)</f>
        <v>0</v>
      </c>
      <c r="I150" s="50">
        <f t="shared" si="9"/>
        <v>0.94772562827056006</v>
      </c>
    </row>
    <row r="151" spans="1:9">
      <c r="A151" s="32"/>
      <c r="B151" s="35"/>
      <c r="C151" s="35" t="s">
        <v>586</v>
      </c>
      <c r="D151" s="36" t="s">
        <v>587</v>
      </c>
      <c r="E151" s="31">
        <v>500</v>
      </c>
      <c r="F151" s="31">
        <v>0</v>
      </c>
      <c r="G151" s="31">
        <v>0</v>
      </c>
      <c r="H151" s="45">
        <v>0</v>
      </c>
      <c r="I151" s="50">
        <f t="shared" ref="I151:I171" si="23">SUM(F151/E151)</f>
        <v>0</v>
      </c>
    </row>
    <row r="152" spans="1:9" ht="16.5">
      <c r="A152" s="32"/>
      <c r="B152" s="35"/>
      <c r="C152" s="35" t="s">
        <v>111</v>
      </c>
      <c r="D152" s="36" t="s">
        <v>112</v>
      </c>
      <c r="E152" s="31">
        <v>30458</v>
      </c>
      <c r="F152" s="31">
        <v>29339.69</v>
      </c>
      <c r="G152" s="31">
        <v>29339.69</v>
      </c>
      <c r="H152" s="45">
        <v>0</v>
      </c>
      <c r="I152" s="50">
        <f t="shared" si="23"/>
        <v>0.96328353798673583</v>
      </c>
    </row>
    <row r="153" spans="1:9">
      <c r="A153" s="32"/>
      <c r="B153" s="35" t="s">
        <v>113</v>
      </c>
      <c r="C153" s="35"/>
      <c r="D153" s="36" t="s">
        <v>114</v>
      </c>
      <c r="E153" s="31">
        <f>SUM(E154:E155)</f>
        <v>171000</v>
      </c>
      <c r="F153" s="31">
        <f>SUM(F154:F155)</f>
        <v>163338.49</v>
      </c>
      <c r="G153" s="31">
        <f>SUM(G154,G155)</f>
        <v>163338.49</v>
      </c>
      <c r="H153" s="45">
        <f>SUM(H154,H155)</f>
        <v>0</v>
      </c>
      <c r="I153" s="50">
        <f t="shared" si="23"/>
        <v>0.95519584795321633</v>
      </c>
    </row>
    <row r="154" spans="1:9">
      <c r="A154" s="32"/>
      <c r="B154" s="35"/>
      <c r="C154" s="35" t="s">
        <v>586</v>
      </c>
      <c r="D154" s="36" t="s">
        <v>587</v>
      </c>
      <c r="E154" s="31">
        <v>1000</v>
      </c>
      <c r="F154" s="31">
        <v>0</v>
      </c>
      <c r="G154" s="31">
        <v>0</v>
      </c>
      <c r="H154" s="45">
        <v>0</v>
      </c>
      <c r="I154" s="50">
        <f t="shared" si="23"/>
        <v>0</v>
      </c>
    </row>
    <row r="155" spans="1:9" ht="16.5">
      <c r="A155" s="32"/>
      <c r="B155" s="35"/>
      <c r="C155" s="35" t="s">
        <v>111</v>
      </c>
      <c r="D155" s="36" t="s">
        <v>112</v>
      </c>
      <c r="E155" s="31">
        <v>170000</v>
      </c>
      <c r="F155" s="31">
        <v>163338.49</v>
      </c>
      <c r="G155" s="31">
        <v>163338.49</v>
      </c>
      <c r="H155" s="45">
        <v>0</v>
      </c>
      <c r="I155" s="50">
        <f t="shared" si="23"/>
        <v>0.96081464705882347</v>
      </c>
    </row>
    <row r="156" spans="1:9">
      <c r="A156" s="32"/>
      <c r="B156" s="35" t="s">
        <v>115</v>
      </c>
      <c r="C156" s="35"/>
      <c r="D156" s="36" t="s">
        <v>116</v>
      </c>
      <c r="E156" s="31">
        <f>SUM(E157:E158)</f>
        <v>379500</v>
      </c>
      <c r="F156" s="31">
        <f>SUM(F157:F158)</f>
        <v>367680.33</v>
      </c>
      <c r="G156" s="31">
        <f>SUM(G157:G158)</f>
        <v>367680.33</v>
      </c>
      <c r="H156" s="45">
        <f>SUM(H157:H158)</f>
        <v>0</v>
      </c>
      <c r="I156" s="50">
        <f t="shared" si="23"/>
        <v>0.96885462450592885</v>
      </c>
    </row>
    <row r="157" spans="1:9">
      <c r="A157" s="32"/>
      <c r="B157" s="35"/>
      <c r="C157" s="35" t="s">
        <v>586</v>
      </c>
      <c r="D157" s="36" t="s">
        <v>587</v>
      </c>
      <c r="E157" s="31">
        <v>2500</v>
      </c>
      <c r="F157" s="31">
        <v>0</v>
      </c>
      <c r="G157" s="31">
        <v>0</v>
      </c>
      <c r="H157" s="45">
        <v>0</v>
      </c>
      <c r="I157" s="50">
        <f t="shared" si="23"/>
        <v>0</v>
      </c>
    </row>
    <row r="158" spans="1:9" ht="16.5">
      <c r="A158" s="32"/>
      <c r="B158" s="35"/>
      <c r="C158" s="35" t="s">
        <v>111</v>
      </c>
      <c r="D158" s="36" t="s">
        <v>112</v>
      </c>
      <c r="E158" s="31">
        <v>377000</v>
      </c>
      <c r="F158" s="31">
        <v>367680.33</v>
      </c>
      <c r="G158" s="31">
        <v>367680.33</v>
      </c>
      <c r="H158" s="45">
        <v>0</v>
      </c>
      <c r="I158" s="50">
        <f t="shared" si="23"/>
        <v>0.9752793899204244</v>
      </c>
    </row>
    <row r="159" spans="1:9">
      <c r="A159" s="32"/>
      <c r="B159" s="35" t="s">
        <v>117</v>
      </c>
      <c r="C159" s="35"/>
      <c r="D159" s="36" t="s">
        <v>118</v>
      </c>
      <c r="E159" s="31">
        <f>SUM(E160:E162)</f>
        <v>252150</v>
      </c>
      <c r="F159" s="31">
        <f>SUM(F160:F162)</f>
        <v>251438.35</v>
      </c>
      <c r="G159" s="31">
        <f>SUM(G160:G162)</f>
        <v>251438.35</v>
      </c>
      <c r="H159" s="45">
        <f>SUM(H160:H162)</f>
        <v>0</v>
      </c>
      <c r="I159" s="50">
        <f t="shared" si="23"/>
        <v>0.99717767202062269</v>
      </c>
    </row>
    <row r="160" spans="1:9">
      <c r="A160" s="32"/>
      <c r="B160" s="35"/>
      <c r="C160" s="35" t="s">
        <v>15</v>
      </c>
      <c r="D160" s="36" t="s">
        <v>16</v>
      </c>
      <c r="E160" s="31">
        <v>6000</v>
      </c>
      <c r="F160" s="31">
        <v>5160.3500000000004</v>
      </c>
      <c r="G160" s="31">
        <v>5160.3500000000004</v>
      </c>
      <c r="H160" s="45">
        <v>0</v>
      </c>
      <c r="I160" s="50">
        <f t="shared" si="23"/>
        <v>0.86005833333333337</v>
      </c>
    </row>
    <row r="161" spans="1:9">
      <c r="A161" s="32"/>
      <c r="B161" s="35"/>
      <c r="C161" s="35" t="s">
        <v>92</v>
      </c>
      <c r="D161" s="36" t="s">
        <v>410</v>
      </c>
      <c r="E161" s="31">
        <v>200</v>
      </c>
      <c r="F161" s="31">
        <v>328</v>
      </c>
      <c r="G161" s="31">
        <v>328</v>
      </c>
      <c r="H161" s="45">
        <v>0</v>
      </c>
      <c r="I161" s="50">
        <f t="shared" si="23"/>
        <v>1.64</v>
      </c>
    </row>
    <row r="162" spans="1:9" ht="16.5">
      <c r="A162" s="32"/>
      <c r="B162" s="35"/>
      <c r="C162" s="35" t="s">
        <v>111</v>
      </c>
      <c r="D162" s="36" t="s">
        <v>119</v>
      </c>
      <c r="E162" s="31">
        <v>245950</v>
      </c>
      <c r="F162" s="31">
        <v>245950</v>
      </c>
      <c r="G162" s="31">
        <v>245950</v>
      </c>
      <c r="H162" s="45">
        <v>0</v>
      </c>
      <c r="I162" s="50">
        <f t="shared" si="23"/>
        <v>1</v>
      </c>
    </row>
    <row r="163" spans="1:9">
      <c r="A163" s="32"/>
      <c r="B163" s="35" t="s">
        <v>120</v>
      </c>
      <c r="C163" s="35"/>
      <c r="D163" s="36" t="s">
        <v>121</v>
      </c>
      <c r="E163" s="31">
        <f>SUM(E164:E165)</f>
        <v>65150</v>
      </c>
      <c r="F163" s="31">
        <f>SUM(F164:F165)</f>
        <v>71526.25</v>
      </c>
      <c r="G163" s="31">
        <f>SUM(G164:G165)</f>
        <v>71526.25</v>
      </c>
      <c r="H163" s="45">
        <f>SUM(H164:H165)</f>
        <v>0</v>
      </c>
      <c r="I163" s="50">
        <f t="shared" si="23"/>
        <v>1.0978702993092864</v>
      </c>
    </row>
    <row r="164" spans="1:9">
      <c r="A164" s="32"/>
      <c r="B164" s="35"/>
      <c r="C164" s="35" t="s">
        <v>13</v>
      </c>
      <c r="D164" s="36" t="s">
        <v>14</v>
      </c>
      <c r="E164" s="31">
        <v>65000</v>
      </c>
      <c r="F164" s="31">
        <v>71388.08</v>
      </c>
      <c r="G164" s="31">
        <v>71388.08</v>
      </c>
      <c r="H164" s="45">
        <v>0</v>
      </c>
      <c r="I164" s="50">
        <f t="shared" si="23"/>
        <v>1.0982781538461539</v>
      </c>
    </row>
    <row r="165" spans="1:9" ht="16.5">
      <c r="A165" s="32"/>
      <c r="B165" s="35"/>
      <c r="C165" s="35" t="s">
        <v>107</v>
      </c>
      <c r="D165" s="36" t="s">
        <v>108</v>
      </c>
      <c r="E165" s="31">
        <v>150</v>
      </c>
      <c r="F165" s="31">
        <v>138.16999999999999</v>
      </c>
      <c r="G165" s="31">
        <v>138.16999999999999</v>
      </c>
      <c r="H165" s="45">
        <v>0</v>
      </c>
      <c r="I165" s="50">
        <f t="shared" si="23"/>
        <v>0.92113333333333325</v>
      </c>
    </row>
    <row r="166" spans="1:9">
      <c r="A166" s="32"/>
      <c r="B166" s="35" t="s">
        <v>593</v>
      </c>
      <c r="C166" s="35"/>
      <c r="D166" s="36" t="s">
        <v>594</v>
      </c>
      <c r="E166" s="31">
        <f>SUM(E167)</f>
        <v>174000</v>
      </c>
      <c r="F166" s="31">
        <f>SUM(F167)</f>
        <v>172604</v>
      </c>
      <c r="G166" s="31">
        <f>SUM(G167)</f>
        <v>172604</v>
      </c>
      <c r="H166" s="45">
        <f>SUM(H167)</f>
        <v>0</v>
      </c>
      <c r="I166" s="50">
        <f t="shared" si="23"/>
        <v>0.99197701149425288</v>
      </c>
    </row>
    <row r="167" spans="1:9" ht="16.5">
      <c r="A167" s="32"/>
      <c r="B167" s="35"/>
      <c r="C167" s="35" t="s">
        <v>111</v>
      </c>
      <c r="D167" s="36" t="s">
        <v>123</v>
      </c>
      <c r="E167" s="31">
        <v>174000</v>
      </c>
      <c r="F167" s="31">
        <v>172604</v>
      </c>
      <c r="G167" s="31">
        <v>172604</v>
      </c>
      <c r="H167" s="45">
        <v>0</v>
      </c>
      <c r="I167" s="50">
        <f t="shared" si="23"/>
        <v>0.99197701149425288</v>
      </c>
    </row>
    <row r="168" spans="1:9">
      <c r="A168" s="32"/>
      <c r="B168" s="35"/>
      <c r="C168" s="35"/>
      <c r="D168" s="36"/>
      <c r="E168" s="31"/>
      <c r="F168" s="31"/>
      <c r="G168" s="31"/>
      <c r="H168" s="45"/>
      <c r="I168" s="50"/>
    </row>
    <row r="169" spans="1:9">
      <c r="A169" s="793" t="s">
        <v>312</v>
      </c>
      <c r="B169" s="798"/>
      <c r="C169" s="798"/>
      <c r="D169" s="799" t="s">
        <v>313</v>
      </c>
      <c r="E169" s="795">
        <f>SUM(E170)</f>
        <v>199316</v>
      </c>
      <c r="F169" s="795">
        <f>SUM(F170)</f>
        <v>199316</v>
      </c>
      <c r="G169" s="795">
        <f>SUM(G170)</f>
        <v>199316</v>
      </c>
      <c r="H169" s="796">
        <f>SUM(H170)</f>
        <v>0</v>
      </c>
      <c r="I169" s="797">
        <f t="shared" si="23"/>
        <v>1</v>
      </c>
    </row>
    <row r="170" spans="1:9">
      <c r="A170" s="32"/>
      <c r="B170" s="35" t="s">
        <v>314</v>
      </c>
      <c r="C170" s="35"/>
      <c r="D170" s="51" t="s">
        <v>315</v>
      </c>
      <c r="E170" s="31">
        <f>SUM(E171:E171)</f>
        <v>199316</v>
      </c>
      <c r="F170" s="31">
        <f>SUM(F171:F171)</f>
        <v>199316</v>
      </c>
      <c r="G170" s="31">
        <f>SUM(G171:G171)</f>
        <v>199316</v>
      </c>
      <c r="H170" s="45">
        <f>SUM(H171:H171)</f>
        <v>0</v>
      </c>
      <c r="I170" s="50">
        <f t="shared" si="23"/>
        <v>1</v>
      </c>
    </row>
    <row r="171" spans="1:9" ht="16.5">
      <c r="A171" s="32"/>
      <c r="B171" s="35"/>
      <c r="C171" s="35" t="s">
        <v>111</v>
      </c>
      <c r="D171" s="36" t="s">
        <v>123</v>
      </c>
      <c r="E171" s="31">
        <v>199316</v>
      </c>
      <c r="F171" s="31">
        <v>199316</v>
      </c>
      <c r="G171" s="31">
        <v>199316</v>
      </c>
      <c r="H171" s="45">
        <v>0</v>
      </c>
      <c r="I171" s="50">
        <f t="shared" si="23"/>
        <v>1</v>
      </c>
    </row>
    <row r="172" spans="1:9">
      <c r="A172" s="32"/>
      <c r="B172" s="35"/>
      <c r="C172" s="35"/>
      <c r="D172" s="36"/>
      <c r="E172" s="31"/>
      <c r="F172" s="31"/>
      <c r="G172" s="31"/>
      <c r="H172" s="45"/>
      <c r="I172" s="50"/>
    </row>
    <row r="173" spans="1:9">
      <c r="A173" s="793" t="s">
        <v>595</v>
      </c>
      <c r="B173" s="793"/>
      <c r="C173" s="793"/>
      <c r="D173" s="794" t="s">
        <v>599</v>
      </c>
      <c r="E173" s="795">
        <f>SUM(E174+E179+E184+E186+E188+E190)</f>
        <v>154232</v>
      </c>
      <c r="F173" s="795">
        <f t="shared" ref="F173:H173" si="24">SUM(F174+F179+F184+F186+F188+F190)</f>
        <v>98967.189999999988</v>
      </c>
      <c r="G173" s="795">
        <f t="shared" si="24"/>
        <v>98967.189999999988</v>
      </c>
      <c r="H173" s="796">
        <f t="shared" si="24"/>
        <v>0</v>
      </c>
      <c r="I173" s="797">
        <f t="shared" ref="I173:I183" si="25">SUM(F173/E173)</f>
        <v>0.64167740806058393</v>
      </c>
    </row>
    <row r="174" spans="1:9">
      <c r="A174" s="32"/>
      <c r="B174" s="35" t="s">
        <v>596</v>
      </c>
      <c r="C174" s="35"/>
      <c r="D174" s="36" t="s">
        <v>600</v>
      </c>
      <c r="E174" s="31">
        <f>SUM(E175:E178)</f>
        <v>33500</v>
      </c>
      <c r="F174" s="31">
        <f>SUM(F175:F178)</f>
        <v>17739.73</v>
      </c>
      <c r="G174" s="31">
        <f>SUM(G175:G178)</f>
        <v>17739.73</v>
      </c>
      <c r="H174" s="45">
        <f>SUM(H175:H178)</f>
        <v>0</v>
      </c>
      <c r="I174" s="50">
        <f t="shared" si="25"/>
        <v>0.5295441791044776</v>
      </c>
    </row>
    <row r="175" spans="1:9" ht="24.75">
      <c r="A175" s="32"/>
      <c r="B175" s="35"/>
      <c r="C175" s="35" t="s">
        <v>105</v>
      </c>
      <c r="D175" s="36" t="s">
        <v>106</v>
      </c>
      <c r="E175" s="31">
        <v>3000</v>
      </c>
      <c r="F175" s="31">
        <v>0</v>
      </c>
      <c r="G175" s="31">
        <v>0</v>
      </c>
      <c r="H175" s="45">
        <v>0</v>
      </c>
      <c r="I175" s="50">
        <f t="shared" si="25"/>
        <v>0</v>
      </c>
    </row>
    <row r="176" spans="1:9">
      <c r="A176" s="32"/>
      <c r="B176" s="35"/>
      <c r="C176" s="35" t="s">
        <v>15</v>
      </c>
      <c r="D176" s="36" t="s">
        <v>16</v>
      </c>
      <c r="E176" s="31">
        <v>500</v>
      </c>
      <c r="F176" s="31">
        <v>1293.8900000000001</v>
      </c>
      <c r="G176" s="31">
        <v>1293.8900000000001</v>
      </c>
      <c r="H176" s="45">
        <v>0</v>
      </c>
      <c r="I176" s="50">
        <f t="shared" si="25"/>
        <v>2.5877800000000004</v>
      </c>
    </row>
    <row r="177" spans="1:9">
      <c r="A177" s="32"/>
      <c r="B177" s="35"/>
      <c r="C177" s="35" t="s">
        <v>586</v>
      </c>
      <c r="D177" s="36" t="s">
        <v>587</v>
      </c>
      <c r="E177" s="31">
        <v>30000</v>
      </c>
      <c r="F177" s="31">
        <v>16445.259999999998</v>
      </c>
      <c r="G177" s="31">
        <v>16445.259999999998</v>
      </c>
      <c r="H177" s="45">
        <v>0</v>
      </c>
      <c r="I177" s="50">
        <f t="shared" si="25"/>
        <v>0.54817533333333324</v>
      </c>
    </row>
    <row r="178" spans="1:9" ht="16.5">
      <c r="A178" s="32"/>
      <c r="B178" s="35"/>
      <c r="C178" s="35" t="s">
        <v>107</v>
      </c>
      <c r="D178" s="36" t="s">
        <v>108</v>
      </c>
      <c r="E178" s="31">
        <v>0</v>
      </c>
      <c r="F178" s="31">
        <v>0.57999999999999996</v>
      </c>
      <c r="G178" s="31">
        <v>0.57999999999999996</v>
      </c>
      <c r="H178" s="45">
        <v>0</v>
      </c>
      <c r="I178" s="50"/>
    </row>
    <row r="179" spans="1:9" ht="16.5">
      <c r="A179" s="32"/>
      <c r="B179" s="35" t="s">
        <v>597</v>
      </c>
      <c r="C179" s="35"/>
      <c r="D179" s="36" t="s">
        <v>601</v>
      </c>
      <c r="E179" s="31">
        <f>SUM(E180:E183)</f>
        <v>82000</v>
      </c>
      <c r="F179" s="31">
        <f>SUM(F180:F183)</f>
        <v>42622.97</v>
      </c>
      <c r="G179" s="31">
        <f>SUM(G180:G183)</f>
        <v>42622.97</v>
      </c>
      <c r="H179" s="45">
        <f>SUM(H180:H183)</f>
        <v>0</v>
      </c>
      <c r="I179" s="50">
        <f t="shared" si="25"/>
        <v>0.51979231707317075</v>
      </c>
    </row>
    <row r="180" spans="1:9" ht="24.75">
      <c r="A180" s="32"/>
      <c r="B180" s="35"/>
      <c r="C180" s="35" t="s">
        <v>105</v>
      </c>
      <c r="D180" s="36" t="s">
        <v>106</v>
      </c>
      <c r="E180" s="31">
        <v>2500</v>
      </c>
      <c r="F180" s="31">
        <v>0</v>
      </c>
      <c r="G180" s="31">
        <v>0</v>
      </c>
      <c r="H180" s="45">
        <v>0</v>
      </c>
      <c r="I180" s="50">
        <f t="shared" si="25"/>
        <v>0</v>
      </c>
    </row>
    <row r="181" spans="1:9">
      <c r="A181" s="32"/>
      <c r="B181" s="35"/>
      <c r="C181" s="35" t="s">
        <v>15</v>
      </c>
      <c r="D181" s="36" t="s">
        <v>16</v>
      </c>
      <c r="E181" s="31">
        <v>500</v>
      </c>
      <c r="F181" s="31">
        <v>691.4</v>
      </c>
      <c r="G181" s="31">
        <v>691.4</v>
      </c>
      <c r="H181" s="45">
        <v>0</v>
      </c>
      <c r="I181" s="50">
        <f t="shared" si="25"/>
        <v>1.3828</v>
      </c>
    </row>
    <row r="182" spans="1:9">
      <c r="A182" s="32"/>
      <c r="B182" s="35"/>
      <c r="C182" s="35" t="s">
        <v>586</v>
      </c>
      <c r="D182" s="36" t="s">
        <v>587</v>
      </c>
      <c r="E182" s="31">
        <v>40000</v>
      </c>
      <c r="F182" s="31">
        <v>9193.15</v>
      </c>
      <c r="G182" s="31">
        <v>9193.15</v>
      </c>
      <c r="H182" s="45">
        <v>0</v>
      </c>
      <c r="I182" s="50">
        <f t="shared" si="25"/>
        <v>0.22982875</v>
      </c>
    </row>
    <row r="183" spans="1:9" ht="16.5">
      <c r="A183" s="32"/>
      <c r="B183" s="35"/>
      <c r="C183" s="35" t="s">
        <v>107</v>
      </c>
      <c r="D183" s="36" t="s">
        <v>108</v>
      </c>
      <c r="E183" s="31">
        <v>39000</v>
      </c>
      <c r="F183" s="31">
        <v>32738.42</v>
      </c>
      <c r="G183" s="31">
        <v>32738.42</v>
      </c>
      <c r="H183" s="45">
        <v>0</v>
      </c>
      <c r="I183" s="50">
        <f t="shared" si="25"/>
        <v>0.83944666666666667</v>
      </c>
    </row>
    <row r="184" spans="1:9">
      <c r="A184" s="32"/>
      <c r="B184" s="35" t="s">
        <v>598</v>
      </c>
      <c r="C184" s="35"/>
      <c r="D184" s="36" t="s">
        <v>602</v>
      </c>
      <c r="E184" s="31">
        <f>SUM(E185)</f>
        <v>0</v>
      </c>
      <c r="F184" s="31">
        <f>SUM(F185)</f>
        <v>7.16</v>
      </c>
      <c r="G184" s="31">
        <f>SUM(G185)</f>
        <v>7.16</v>
      </c>
      <c r="H184" s="45">
        <f>SUM(H185)</f>
        <v>0</v>
      </c>
      <c r="I184" s="50"/>
    </row>
    <row r="185" spans="1:9" ht="16.5">
      <c r="A185" s="32"/>
      <c r="B185" s="35"/>
      <c r="C185" s="35" t="s">
        <v>107</v>
      </c>
      <c r="D185" s="36" t="s">
        <v>108</v>
      </c>
      <c r="E185" s="31">
        <v>0</v>
      </c>
      <c r="F185" s="31">
        <v>7.16</v>
      </c>
      <c r="G185" s="31">
        <v>7.16</v>
      </c>
      <c r="H185" s="45">
        <v>0</v>
      </c>
      <c r="I185" s="50"/>
    </row>
    <row r="186" spans="1:9">
      <c r="A186" s="32"/>
      <c r="B186" s="35" t="s">
        <v>710</v>
      </c>
      <c r="C186" s="35"/>
      <c r="D186" s="584" t="s">
        <v>711</v>
      </c>
      <c r="E186" s="31">
        <f>SUM(E187)</f>
        <v>38232</v>
      </c>
      <c r="F186" s="31">
        <f>SUM(F187)</f>
        <v>38232</v>
      </c>
      <c r="G186" s="31">
        <f>SUM(G187)</f>
        <v>38232</v>
      </c>
      <c r="H186" s="45">
        <f>SUM(H187)</f>
        <v>0</v>
      </c>
      <c r="I186" s="50">
        <f t="shared" ref="I186:I187" si="26">SUM(F186/E186)</f>
        <v>1</v>
      </c>
    </row>
    <row r="187" spans="1:9" ht="16.5">
      <c r="A187" s="32"/>
      <c r="B187" s="35"/>
      <c r="C187" s="35" t="s">
        <v>111</v>
      </c>
      <c r="D187" s="36" t="s">
        <v>123</v>
      </c>
      <c r="E187" s="31">
        <v>38232</v>
      </c>
      <c r="F187" s="31">
        <v>38232</v>
      </c>
      <c r="G187" s="31">
        <v>38232</v>
      </c>
      <c r="H187" s="45">
        <v>0</v>
      </c>
      <c r="I187" s="50">
        <f t="shared" si="26"/>
        <v>1</v>
      </c>
    </row>
    <row r="188" spans="1:9">
      <c r="A188" s="32"/>
      <c r="B188" s="35" t="s">
        <v>784</v>
      </c>
      <c r="C188" s="35"/>
      <c r="D188" s="84" t="s">
        <v>612</v>
      </c>
      <c r="E188" s="31">
        <f t="shared" ref="E188:H188" si="27">SUM(E189)</f>
        <v>0</v>
      </c>
      <c r="F188" s="31">
        <f t="shared" si="27"/>
        <v>193.43</v>
      </c>
      <c r="G188" s="31">
        <f t="shared" si="27"/>
        <v>193.43</v>
      </c>
      <c r="H188" s="45">
        <f t="shared" si="27"/>
        <v>0</v>
      </c>
      <c r="I188" s="50"/>
    </row>
    <row r="189" spans="1:9">
      <c r="A189" s="32"/>
      <c r="B189" s="35"/>
      <c r="C189" s="35" t="s">
        <v>586</v>
      </c>
      <c r="D189" s="36" t="s">
        <v>587</v>
      </c>
      <c r="E189" s="31">
        <v>0</v>
      </c>
      <c r="F189" s="31">
        <v>193.43</v>
      </c>
      <c r="G189" s="31">
        <v>193.43</v>
      </c>
      <c r="H189" s="45">
        <v>0</v>
      </c>
      <c r="I189" s="50"/>
    </row>
    <row r="190" spans="1:9" ht="33">
      <c r="A190" s="32"/>
      <c r="B190" s="35" t="s">
        <v>785</v>
      </c>
      <c r="C190" s="35"/>
      <c r="D190" s="36" t="s">
        <v>786</v>
      </c>
      <c r="E190" s="31">
        <f t="shared" ref="E190" si="28">SUM(E191)</f>
        <v>500</v>
      </c>
      <c r="F190" s="31">
        <f t="shared" ref="F190" si="29">SUM(F191)</f>
        <v>171.9</v>
      </c>
      <c r="G190" s="31">
        <f t="shared" ref="G190" si="30">SUM(G191)</f>
        <v>171.9</v>
      </c>
      <c r="H190" s="45">
        <f t="shared" ref="H190" si="31">SUM(H191)</f>
        <v>0</v>
      </c>
      <c r="I190" s="50">
        <f t="shared" ref="I190:I191" si="32">SUM(F190/E190)</f>
        <v>0.34379999999999999</v>
      </c>
    </row>
    <row r="191" spans="1:9">
      <c r="A191" s="32"/>
      <c r="B191" s="35"/>
      <c r="C191" s="35" t="s">
        <v>586</v>
      </c>
      <c r="D191" s="36" t="s">
        <v>587</v>
      </c>
      <c r="E191" s="31">
        <v>500</v>
      </c>
      <c r="F191" s="31">
        <v>171.9</v>
      </c>
      <c r="G191" s="31">
        <v>171.9</v>
      </c>
      <c r="H191" s="45">
        <v>0</v>
      </c>
      <c r="I191" s="50">
        <f t="shared" si="32"/>
        <v>0.34379999999999999</v>
      </c>
    </row>
    <row r="192" spans="1:9">
      <c r="A192" s="32"/>
      <c r="B192" s="35"/>
      <c r="C192" s="35"/>
      <c r="D192" s="36"/>
      <c r="E192" s="31"/>
      <c r="F192" s="31"/>
      <c r="G192" s="31"/>
      <c r="H192" s="45"/>
      <c r="I192" s="50"/>
    </row>
    <row r="193" spans="1:9">
      <c r="A193" s="793" t="s">
        <v>124</v>
      </c>
      <c r="B193" s="798"/>
      <c r="C193" s="798"/>
      <c r="D193" s="794" t="s">
        <v>125</v>
      </c>
      <c r="E193" s="795">
        <f>SUM(E210+E208+E206+E204+E198+E194)</f>
        <v>2519088.73</v>
      </c>
      <c r="F193" s="795">
        <f t="shared" ref="F193:H193" si="33">SUM(F210+F208+F206+F204+F198+F194)</f>
        <v>2594819.83</v>
      </c>
      <c r="G193" s="805">
        <f t="shared" si="33"/>
        <v>1885341.96</v>
      </c>
      <c r="H193" s="806">
        <f t="shared" si="33"/>
        <v>709477.87</v>
      </c>
      <c r="I193" s="800">
        <f t="shared" ref="I193:I224" si="34">SUM(F193/E193)</f>
        <v>1.0300628950056874</v>
      </c>
    </row>
    <row r="194" spans="1:9">
      <c r="A194" s="32"/>
      <c r="B194" s="35" t="s">
        <v>126</v>
      </c>
      <c r="C194" s="35"/>
      <c r="D194" s="36" t="s">
        <v>127</v>
      </c>
      <c r="E194" s="31">
        <f>SUM(E195+E196+E197)</f>
        <v>1806993.87</v>
      </c>
      <c r="F194" s="31">
        <f>SUM(F195+F196+F197)</f>
        <v>1836340.96</v>
      </c>
      <c r="G194" s="31">
        <f>SUM(G195+G196+G197)</f>
        <v>1836340.96</v>
      </c>
      <c r="H194" s="45">
        <f>SUM(H195+H196+H197)</f>
        <v>0</v>
      </c>
      <c r="I194" s="50">
        <f t="shared" si="34"/>
        <v>1.0162408353936474</v>
      </c>
    </row>
    <row r="195" spans="1:9" ht="16.5">
      <c r="A195" s="32"/>
      <c r="B195" s="35"/>
      <c r="C195" s="35" t="s">
        <v>32</v>
      </c>
      <c r="D195" s="36" t="s">
        <v>33</v>
      </c>
      <c r="E195" s="31">
        <v>1799994</v>
      </c>
      <c r="F195" s="31">
        <v>1819902.69</v>
      </c>
      <c r="G195" s="31">
        <v>1819902.69</v>
      </c>
      <c r="H195" s="45">
        <v>0</v>
      </c>
      <c r="I195" s="50">
        <f t="shared" si="34"/>
        <v>1.0110604202014006</v>
      </c>
    </row>
    <row r="196" spans="1:9">
      <c r="A196" s="32"/>
      <c r="B196" s="35"/>
      <c r="C196" s="35" t="s">
        <v>590</v>
      </c>
      <c r="D196" s="36" t="s">
        <v>591</v>
      </c>
      <c r="E196" s="31">
        <v>5999.87</v>
      </c>
      <c r="F196" s="31">
        <v>14163.8</v>
      </c>
      <c r="G196" s="31">
        <v>14163.8</v>
      </c>
      <c r="H196" s="45">
        <v>0</v>
      </c>
      <c r="I196" s="50">
        <f t="shared" si="34"/>
        <v>2.3606844814970991</v>
      </c>
    </row>
    <row r="197" spans="1:9">
      <c r="A197" s="32"/>
      <c r="B197" s="35"/>
      <c r="C197" s="35" t="s">
        <v>58</v>
      </c>
      <c r="D197" s="36" t="s">
        <v>59</v>
      </c>
      <c r="E197" s="31">
        <v>1000</v>
      </c>
      <c r="F197" s="31">
        <v>2274.4699999999998</v>
      </c>
      <c r="G197" s="31">
        <v>2274.4699999999998</v>
      </c>
      <c r="H197" s="45">
        <v>0</v>
      </c>
      <c r="I197" s="50">
        <f t="shared" si="34"/>
        <v>2.27447</v>
      </c>
    </row>
    <row r="198" spans="1:9">
      <c r="A198" s="32"/>
      <c r="B198" s="35" t="s">
        <v>787</v>
      </c>
      <c r="C198" s="35"/>
      <c r="D198" s="36" t="s">
        <v>788</v>
      </c>
      <c r="E198" s="31">
        <f>SUM(E199+E200+E201+E203)</f>
        <v>601416.86</v>
      </c>
      <c r="F198" s="31">
        <f t="shared" ref="F198:H198" si="35">SUM(F199+F200+F201+F203)</f>
        <v>594408.25999999989</v>
      </c>
      <c r="G198" s="31">
        <f t="shared" si="35"/>
        <v>8131.69</v>
      </c>
      <c r="H198" s="45">
        <f t="shared" si="35"/>
        <v>586276.56999999995</v>
      </c>
      <c r="I198" s="50">
        <f t="shared" si="34"/>
        <v>0.98834651891867464</v>
      </c>
    </row>
    <row r="199" spans="1:9">
      <c r="A199" s="32"/>
      <c r="B199" s="35"/>
      <c r="C199" s="35" t="s">
        <v>15</v>
      </c>
      <c r="D199" s="36" t="s">
        <v>16</v>
      </c>
      <c r="E199" s="31">
        <v>0</v>
      </c>
      <c r="F199" s="31">
        <v>491.69</v>
      </c>
      <c r="G199" s="31">
        <v>491.69</v>
      </c>
      <c r="H199" s="45">
        <v>0</v>
      </c>
      <c r="I199" s="50"/>
    </row>
    <row r="200" spans="1:9">
      <c r="A200" s="32"/>
      <c r="B200" s="35"/>
      <c r="C200" s="35" t="s">
        <v>712</v>
      </c>
      <c r="D200" s="36" t="s">
        <v>713</v>
      </c>
      <c r="E200" s="31">
        <v>5000</v>
      </c>
      <c r="F200" s="31">
        <v>7640</v>
      </c>
      <c r="G200" s="31">
        <v>7640</v>
      </c>
      <c r="H200" s="45">
        <v>0</v>
      </c>
      <c r="I200" s="50">
        <f t="shared" si="34"/>
        <v>1.528</v>
      </c>
    </row>
    <row r="201" spans="1:9" ht="33">
      <c r="A201" s="32"/>
      <c r="B201" s="35"/>
      <c r="C201" s="35" t="s">
        <v>582</v>
      </c>
      <c r="D201" s="36" t="s">
        <v>584</v>
      </c>
      <c r="E201" s="31">
        <f>SUM(E202)</f>
        <v>596416.86</v>
      </c>
      <c r="F201" s="31">
        <f t="shared" ref="F201:H201" si="36">SUM(F202)</f>
        <v>568657.56999999995</v>
      </c>
      <c r="G201" s="31">
        <f t="shared" si="36"/>
        <v>0</v>
      </c>
      <c r="H201" s="45">
        <f t="shared" si="36"/>
        <v>568657.56999999995</v>
      </c>
      <c r="I201" s="50">
        <f t="shared" si="34"/>
        <v>0.95345656392074485</v>
      </c>
    </row>
    <row r="202" spans="1:9">
      <c r="A202" s="32"/>
      <c r="B202" s="35"/>
      <c r="C202" s="35"/>
      <c r="D202" s="205" t="s">
        <v>716</v>
      </c>
      <c r="E202" s="40">
        <v>596416.86</v>
      </c>
      <c r="F202" s="40">
        <v>568657.56999999995</v>
      </c>
      <c r="G202" s="40">
        <v>0</v>
      </c>
      <c r="H202" s="40">
        <v>568657.56999999995</v>
      </c>
      <c r="I202" s="217">
        <f t="shared" si="34"/>
        <v>0.95345656392074485</v>
      </c>
    </row>
    <row r="203" spans="1:9" ht="24.75">
      <c r="A203" s="32"/>
      <c r="B203" s="35"/>
      <c r="C203" s="35" t="s">
        <v>583</v>
      </c>
      <c r="D203" s="36" t="s">
        <v>585</v>
      </c>
      <c r="E203" s="31">
        <v>0</v>
      </c>
      <c r="F203" s="31">
        <v>17619</v>
      </c>
      <c r="G203" s="31">
        <v>0</v>
      </c>
      <c r="H203" s="45">
        <v>17619</v>
      </c>
      <c r="I203" s="50"/>
    </row>
    <row r="204" spans="1:9">
      <c r="A204" s="32"/>
      <c r="B204" s="35" t="s">
        <v>319</v>
      </c>
      <c r="C204" s="35"/>
      <c r="D204" s="51" t="s">
        <v>320</v>
      </c>
      <c r="E204" s="31">
        <f>SUM(E205)</f>
        <v>0</v>
      </c>
      <c r="F204" s="31">
        <f t="shared" ref="F204:H204" si="37">SUM(F205)</f>
        <v>45</v>
      </c>
      <c r="G204" s="31">
        <f t="shared" si="37"/>
        <v>45</v>
      </c>
      <c r="H204" s="31">
        <f t="shared" si="37"/>
        <v>0</v>
      </c>
      <c r="I204" s="50"/>
    </row>
    <row r="205" spans="1:9">
      <c r="A205" s="32"/>
      <c r="B205" s="35"/>
      <c r="C205" s="35" t="s">
        <v>586</v>
      </c>
      <c r="D205" s="36" t="s">
        <v>587</v>
      </c>
      <c r="E205" s="31">
        <v>0</v>
      </c>
      <c r="F205" s="31">
        <v>45</v>
      </c>
      <c r="G205" s="31">
        <v>45</v>
      </c>
      <c r="H205" s="45">
        <v>0</v>
      </c>
      <c r="I205" s="50"/>
    </row>
    <row r="206" spans="1:9">
      <c r="A206" s="32"/>
      <c r="B206" s="35" t="s">
        <v>321</v>
      </c>
      <c r="C206" s="35"/>
      <c r="D206" s="51" t="s">
        <v>322</v>
      </c>
      <c r="E206" s="31">
        <f t="shared" ref="E206:H206" si="38">SUM(E207)</f>
        <v>7100</v>
      </c>
      <c r="F206" s="31">
        <f t="shared" si="38"/>
        <v>7183.82</v>
      </c>
      <c r="G206" s="31">
        <f t="shared" si="38"/>
        <v>7183.82</v>
      </c>
      <c r="H206" s="45">
        <f t="shared" si="38"/>
        <v>0</v>
      </c>
      <c r="I206" s="50">
        <f t="shared" si="34"/>
        <v>1.011805633802817</v>
      </c>
    </row>
    <row r="207" spans="1:9">
      <c r="A207" s="32"/>
      <c r="B207" s="35"/>
      <c r="C207" s="35" t="s">
        <v>712</v>
      </c>
      <c r="D207" s="36" t="s">
        <v>954</v>
      </c>
      <c r="E207" s="31">
        <v>7100</v>
      </c>
      <c r="F207" s="31">
        <v>7183.82</v>
      </c>
      <c r="G207" s="31">
        <v>7183.82</v>
      </c>
      <c r="H207" s="45">
        <v>0</v>
      </c>
      <c r="I207" s="50">
        <f t="shared" si="34"/>
        <v>1.011805633802817</v>
      </c>
    </row>
    <row r="208" spans="1:9" ht="16.5">
      <c r="A208" s="32"/>
      <c r="B208" s="35" t="s">
        <v>129</v>
      </c>
      <c r="C208" s="35"/>
      <c r="D208" s="36" t="s">
        <v>130</v>
      </c>
      <c r="E208" s="31">
        <f>SUM(E209)</f>
        <v>12000</v>
      </c>
      <c r="F208" s="31">
        <f>SUM(F209)</f>
        <v>7485.14</v>
      </c>
      <c r="G208" s="31">
        <f>SUM(G209)</f>
        <v>7485.14</v>
      </c>
      <c r="H208" s="45">
        <f>SUM(H209)</f>
        <v>0</v>
      </c>
      <c r="I208" s="50">
        <f t="shared" si="34"/>
        <v>0.62376166666666666</v>
      </c>
    </row>
    <row r="209" spans="1:9">
      <c r="A209" s="32"/>
      <c r="B209" s="35"/>
      <c r="C209" s="35" t="s">
        <v>56</v>
      </c>
      <c r="D209" s="36" t="s">
        <v>128</v>
      </c>
      <c r="E209" s="31">
        <v>12000</v>
      </c>
      <c r="F209" s="31">
        <v>7485.14</v>
      </c>
      <c r="G209" s="31">
        <v>7485.14</v>
      </c>
      <c r="H209" s="45">
        <v>0</v>
      </c>
      <c r="I209" s="50">
        <f t="shared" si="34"/>
        <v>0.62376166666666666</v>
      </c>
    </row>
    <row r="210" spans="1:9">
      <c r="A210" s="32"/>
      <c r="B210" s="35" t="s">
        <v>131</v>
      </c>
      <c r="C210" s="35"/>
      <c r="D210" s="36" t="s">
        <v>10</v>
      </c>
      <c r="E210" s="31">
        <f>SUM(E211+E212+E213+E214+E215+E216)</f>
        <v>91578</v>
      </c>
      <c r="F210" s="31">
        <f t="shared" ref="F210:H210" si="39">SUM(F211+F212+F213+F214+F215+F216)</f>
        <v>149356.65</v>
      </c>
      <c r="G210" s="31">
        <f t="shared" si="39"/>
        <v>26155.35</v>
      </c>
      <c r="H210" s="31">
        <f t="shared" si="39"/>
        <v>123201.3</v>
      </c>
      <c r="I210" s="50">
        <f t="shared" si="34"/>
        <v>1.6309228198912402</v>
      </c>
    </row>
    <row r="211" spans="1:9">
      <c r="A211" s="32"/>
      <c r="B211" s="35"/>
      <c r="C211" s="35" t="s">
        <v>776</v>
      </c>
      <c r="D211" s="36" t="s">
        <v>955</v>
      </c>
      <c r="E211" s="31">
        <v>0</v>
      </c>
      <c r="F211" s="31">
        <v>5301.3</v>
      </c>
      <c r="G211" s="31">
        <v>0</v>
      </c>
      <c r="H211" s="45">
        <v>5301.3</v>
      </c>
      <c r="I211" s="50"/>
    </row>
    <row r="212" spans="1:9">
      <c r="A212" s="32"/>
      <c r="B212" s="35"/>
      <c r="C212" s="35" t="s">
        <v>15</v>
      </c>
      <c r="D212" s="36" t="s">
        <v>16</v>
      </c>
      <c r="E212" s="31">
        <v>1800</v>
      </c>
      <c r="F212" s="31">
        <v>1417.26</v>
      </c>
      <c r="G212" s="31">
        <v>1417.26</v>
      </c>
      <c r="H212" s="45">
        <v>0</v>
      </c>
      <c r="I212" s="50">
        <f t="shared" si="34"/>
        <v>0.78736666666666666</v>
      </c>
    </row>
    <row r="213" spans="1:9">
      <c r="A213" s="32"/>
      <c r="B213" s="35"/>
      <c r="C213" s="35" t="s">
        <v>586</v>
      </c>
      <c r="D213" s="36" t="s">
        <v>587</v>
      </c>
      <c r="E213" s="31">
        <v>1403</v>
      </c>
      <c r="F213" s="31">
        <v>1530.62</v>
      </c>
      <c r="G213" s="31">
        <v>1530.62</v>
      </c>
      <c r="H213" s="45">
        <v>0</v>
      </c>
      <c r="I213" s="50"/>
    </row>
    <row r="214" spans="1:9">
      <c r="A214" s="32"/>
      <c r="B214" s="35"/>
      <c r="C214" s="35" t="s">
        <v>712</v>
      </c>
      <c r="D214" s="36" t="s">
        <v>713</v>
      </c>
      <c r="E214" s="31">
        <v>6490</v>
      </c>
      <c r="F214" s="31">
        <v>16255.47</v>
      </c>
      <c r="G214" s="31">
        <v>16255.47</v>
      </c>
      <c r="H214" s="45">
        <v>0</v>
      </c>
      <c r="I214" s="50">
        <f t="shared" si="34"/>
        <v>2.504694915254237</v>
      </c>
    </row>
    <row r="215" spans="1:9">
      <c r="A215" s="32"/>
      <c r="B215" s="35"/>
      <c r="C215" s="35" t="s">
        <v>92</v>
      </c>
      <c r="D215" s="36" t="s">
        <v>93</v>
      </c>
      <c r="E215" s="31">
        <v>6885</v>
      </c>
      <c r="F215" s="31">
        <v>6952</v>
      </c>
      <c r="G215" s="31">
        <v>6952</v>
      </c>
      <c r="H215" s="45">
        <v>0</v>
      </c>
      <c r="I215" s="50">
        <f t="shared" si="34"/>
        <v>1.0097312999273784</v>
      </c>
    </row>
    <row r="216" spans="1:9" ht="24.75">
      <c r="A216" s="32"/>
      <c r="B216" s="35"/>
      <c r="C216" s="35" t="s">
        <v>714</v>
      </c>
      <c r="D216" s="90" t="s">
        <v>717</v>
      </c>
      <c r="E216" s="31">
        <f>SUM(E217)</f>
        <v>75000</v>
      </c>
      <c r="F216" s="31">
        <f>SUM(F217)</f>
        <v>117900</v>
      </c>
      <c r="G216" s="31">
        <f>SUM(G217)</f>
        <v>0</v>
      </c>
      <c r="H216" s="45">
        <f>SUM(H217)</f>
        <v>117900</v>
      </c>
      <c r="I216" s="50">
        <f t="shared" si="34"/>
        <v>1.5720000000000001</v>
      </c>
    </row>
    <row r="217" spans="1:9" ht="18">
      <c r="A217" s="32"/>
      <c r="B217" s="35"/>
      <c r="C217" s="35"/>
      <c r="D217" s="205" t="s">
        <v>791</v>
      </c>
      <c r="E217" s="31">
        <v>75000</v>
      </c>
      <c r="F217" s="31">
        <v>117900</v>
      </c>
      <c r="G217" s="31">
        <v>0</v>
      </c>
      <c r="H217" s="45">
        <v>117900</v>
      </c>
      <c r="I217" s="50">
        <f t="shared" si="34"/>
        <v>1.5720000000000001</v>
      </c>
    </row>
    <row r="218" spans="1:9">
      <c r="A218" s="32"/>
      <c r="B218" s="35"/>
      <c r="C218" s="35"/>
      <c r="D218" s="205"/>
      <c r="E218" s="31"/>
      <c r="F218" s="31"/>
      <c r="G218" s="31"/>
      <c r="H218" s="45"/>
      <c r="I218" s="50"/>
    </row>
    <row r="219" spans="1:9">
      <c r="A219" s="793" t="s">
        <v>323</v>
      </c>
      <c r="B219" s="793"/>
      <c r="C219" s="793"/>
      <c r="D219" s="799" t="s">
        <v>324</v>
      </c>
      <c r="E219" s="795">
        <f t="shared" ref="E219:H220" si="40">SUM(E220)</f>
        <v>377</v>
      </c>
      <c r="F219" s="795">
        <f t="shared" si="40"/>
        <v>376.2</v>
      </c>
      <c r="G219" s="795">
        <f t="shared" si="40"/>
        <v>376.2</v>
      </c>
      <c r="H219" s="796">
        <f t="shared" si="40"/>
        <v>0</v>
      </c>
      <c r="I219" s="797">
        <f t="shared" si="34"/>
        <v>0.9978779840848806</v>
      </c>
    </row>
    <row r="220" spans="1:9">
      <c r="A220" s="32"/>
      <c r="B220" s="35" t="s">
        <v>329</v>
      </c>
      <c r="C220" s="35"/>
      <c r="D220" s="51" t="s">
        <v>330</v>
      </c>
      <c r="E220" s="31">
        <f t="shared" si="40"/>
        <v>377</v>
      </c>
      <c r="F220" s="31">
        <f t="shared" si="40"/>
        <v>376.2</v>
      </c>
      <c r="G220" s="31">
        <f t="shared" si="40"/>
        <v>376.2</v>
      </c>
      <c r="H220" s="45">
        <f t="shared" si="40"/>
        <v>0</v>
      </c>
      <c r="I220" s="50">
        <f t="shared" si="34"/>
        <v>0.9978779840848806</v>
      </c>
    </row>
    <row r="221" spans="1:9">
      <c r="A221" s="32"/>
      <c r="B221" s="32"/>
      <c r="C221" s="35" t="s">
        <v>92</v>
      </c>
      <c r="D221" s="36" t="s">
        <v>93</v>
      </c>
      <c r="E221" s="31">
        <v>377</v>
      </c>
      <c r="F221" s="31">
        <v>376.2</v>
      </c>
      <c r="G221" s="31">
        <v>376.2</v>
      </c>
      <c r="H221" s="45">
        <v>0</v>
      </c>
      <c r="I221" s="50">
        <f t="shared" si="34"/>
        <v>0.9978779840848806</v>
      </c>
    </row>
    <row r="222" spans="1:9">
      <c r="A222" s="32"/>
      <c r="B222" s="35"/>
      <c r="C222" s="35"/>
      <c r="D222" s="205"/>
      <c r="E222" s="31"/>
      <c r="F222" s="31"/>
      <c r="G222" s="31"/>
      <c r="H222" s="45"/>
      <c r="I222" s="50"/>
    </row>
    <row r="223" spans="1:9">
      <c r="A223" s="793" t="s">
        <v>335</v>
      </c>
      <c r="B223" s="793"/>
      <c r="C223" s="793"/>
      <c r="D223" s="799" t="s">
        <v>336</v>
      </c>
      <c r="E223" s="795">
        <f>SUM(E224)</f>
        <v>25000</v>
      </c>
      <c r="F223" s="795">
        <f t="shared" ref="F223:H223" si="41">SUM(F224)</f>
        <v>409.5</v>
      </c>
      <c r="G223" s="795">
        <f t="shared" si="41"/>
        <v>409.5</v>
      </c>
      <c r="H223" s="796">
        <f t="shared" si="41"/>
        <v>0</v>
      </c>
      <c r="I223" s="797">
        <f t="shared" si="34"/>
        <v>1.6379999999999999E-2</v>
      </c>
    </row>
    <row r="224" spans="1:9">
      <c r="A224" s="32"/>
      <c r="B224" s="35" t="s">
        <v>337</v>
      </c>
      <c r="C224" s="35"/>
      <c r="D224" s="51" t="s">
        <v>338</v>
      </c>
      <c r="E224" s="31">
        <f>SUM(E225+E226+E227)</f>
        <v>25000</v>
      </c>
      <c r="F224" s="31">
        <f t="shared" ref="F224:H224" si="42">SUM(F225+F226+F227)</f>
        <v>409.5</v>
      </c>
      <c r="G224" s="31">
        <f t="shared" si="42"/>
        <v>409.5</v>
      </c>
      <c r="H224" s="45">
        <f t="shared" si="42"/>
        <v>0</v>
      </c>
      <c r="I224" s="50">
        <f t="shared" si="34"/>
        <v>1.6379999999999999E-2</v>
      </c>
    </row>
    <row r="225" spans="1:9">
      <c r="A225" s="32"/>
      <c r="B225" s="35"/>
      <c r="C225" s="35" t="s">
        <v>15</v>
      </c>
      <c r="D225" s="36" t="s">
        <v>16</v>
      </c>
      <c r="E225" s="31">
        <v>0</v>
      </c>
      <c r="F225" s="31">
        <v>1.25</v>
      </c>
      <c r="G225" s="31">
        <v>1.25</v>
      </c>
      <c r="H225" s="45">
        <v>0</v>
      </c>
      <c r="I225" s="50"/>
    </row>
    <row r="226" spans="1:9" ht="24.75">
      <c r="A226" s="32"/>
      <c r="B226" s="35"/>
      <c r="C226" s="35" t="s">
        <v>238</v>
      </c>
      <c r="D226" s="36" t="s">
        <v>783</v>
      </c>
      <c r="E226" s="31">
        <v>0</v>
      </c>
      <c r="F226" s="31">
        <v>408.25</v>
      </c>
      <c r="G226" s="31">
        <v>408.25</v>
      </c>
      <c r="H226" s="45">
        <v>0</v>
      </c>
      <c r="I226" s="50"/>
    </row>
    <row r="227" spans="1:9" ht="24.75">
      <c r="A227" s="32"/>
      <c r="B227" s="35"/>
      <c r="C227" s="35" t="s">
        <v>714</v>
      </c>
      <c r="D227" s="90" t="s">
        <v>717</v>
      </c>
      <c r="E227" s="31">
        <f>SUM(E228)</f>
        <v>25000</v>
      </c>
      <c r="F227" s="31">
        <f>SUM(F228)</f>
        <v>0</v>
      </c>
      <c r="G227" s="31">
        <f>SUM(G228)</f>
        <v>0</v>
      </c>
      <c r="H227" s="45">
        <f>SUM(H228)</f>
        <v>0</v>
      </c>
      <c r="I227" s="50">
        <f t="shared" ref="I227:I228" si="43">SUM(F227/E227)</f>
        <v>0</v>
      </c>
    </row>
    <row r="228" spans="1:9" ht="18">
      <c r="A228" s="32"/>
      <c r="B228" s="35"/>
      <c r="C228" s="35"/>
      <c r="D228" s="205" t="s">
        <v>791</v>
      </c>
      <c r="E228" s="31">
        <v>25000</v>
      </c>
      <c r="F228" s="31">
        <v>0</v>
      </c>
      <c r="G228" s="31">
        <v>0</v>
      </c>
      <c r="H228" s="45">
        <v>0</v>
      </c>
      <c r="I228" s="50">
        <f t="shared" si="43"/>
        <v>0</v>
      </c>
    </row>
    <row r="229" spans="1:9" ht="15" thickBot="1">
      <c r="A229" s="830"/>
      <c r="B229" s="857"/>
      <c r="C229" s="857"/>
      <c r="D229" s="869"/>
      <c r="E229" s="832"/>
      <c r="F229" s="832"/>
      <c r="G229" s="832"/>
      <c r="H229" s="833"/>
      <c r="I229" s="834"/>
    </row>
    <row r="230" spans="1:9" ht="15" thickBot="1">
      <c r="A230" s="840"/>
      <c r="B230" s="841"/>
      <c r="C230" s="841"/>
      <c r="D230" s="842" t="s">
        <v>406</v>
      </c>
      <c r="E230" s="843">
        <f>SUM(E223+E219+E193+E173+E169+E145+E141+E102+E90+E58+E45+E41+E31+E23+E8)</f>
        <v>72639022.170000002</v>
      </c>
      <c r="F230" s="843">
        <f>SUM(F223+F219+F193+F173+F169+F145+F141+F102+F90+F58+F45+F41+F31+F23+F8)</f>
        <v>71171432.829999998</v>
      </c>
      <c r="G230" s="843">
        <f>SUM(G223+G219+G193+G173+G169+G145+G141+G102+G90+G58+G45+G41+G31+G23+G8)</f>
        <v>63545861.890000001</v>
      </c>
      <c r="H230" s="844">
        <f>SUM(H223+H219+H193+H173+H169+H145+H141+H102+H90+H58+H45+H41+H31+H23+H8)</f>
        <v>7625570.9400000004</v>
      </c>
      <c r="I230" s="845">
        <f>SUM(F230/E230)</f>
        <v>0.97979613028703294</v>
      </c>
    </row>
    <row r="231" spans="1:9" ht="15" thickBot="1">
      <c r="A231" s="850"/>
      <c r="B231" s="870"/>
      <c r="C231" s="870"/>
      <c r="D231" s="871"/>
      <c r="E231" s="852"/>
      <c r="F231" s="852"/>
      <c r="G231" s="852"/>
      <c r="H231" s="853"/>
      <c r="I231" s="854"/>
    </row>
    <row r="232" spans="1:9" ht="17.25" thickBot="1">
      <c r="A232" s="840"/>
      <c r="B232" s="841"/>
      <c r="C232" s="841"/>
      <c r="D232" s="865" t="s">
        <v>407</v>
      </c>
      <c r="E232" s="843">
        <v>0</v>
      </c>
      <c r="F232" s="843">
        <v>0</v>
      </c>
      <c r="G232" s="843">
        <v>0</v>
      </c>
      <c r="H232" s="844">
        <v>0</v>
      </c>
      <c r="I232" s="845"/>
    </row>
    <row r="233" spans="1:9" ht="15" thickBot="1">
      <c r="A233" s="850"/>
      <c r="B233" s="850"/>
      <c r="C233" s="850"/>
      <c r="D233" s="866"/>
      <c r="E233" s="867"/>
      <c r="F233" s="867"/>
      <c r="G233" s="867"/>
      <c r="H233" s="868"/>
      <c r="I233" s="854"/>
    </row>
    <row r="234" spans="1:9" ht="15" thickBot="1">
      <c r="A234" s="840"/>
      <c r="B234" s="841"/>
      <c r="C234" s="841"/>
      <c r="D234" s="865" t="s">
        <v>423</v>
      </c>
      <c r="E234" s="843">
        <f>SUM(E230+E232)</f>
        <v>72639022.170000002</v>
      </c>
      <c r="F234" s="843">
        <f>SUM(F230+F232)</f>
        <v>71171432.829999998</v>
      </c>
      <c r="G234" s="843">
        <f>SUM(G230+G232)</f>
        <v>63545861.890000001</v>
      </c>
      <c r="H234" s="844">
        <f>SUM(H230+H232)</f>
        <v>7625570.9400000004</v>
      </c>
      <c r="I234" s="845">
        <f t="shared" ref="I234" si="44">SUM(F234/E234)</f>
        <v>0.97979613028703294</v>
      </c>
    </row>
    <row r="235" spans="1:9">
      <c r="A235" s="835"/>
      <c r="B235" s="835"/>
      <c r="C235" s="835"/>
      <c r="D235" s="862"/>
      <c r="E235" s="863"/>
      <c r="F235" s="863"/>
      <c r="G235" s="863"/>
      <c r="H235" s="864"/>
      <c r="I235" s="839"/>
    </row>
    <row r="236" spans="1:9">
      <c r="A236" s="793" t="s">
        <v>7</v>
      </c>
      <c r="B236" s="793"/>
      <c r="C236" s="793"/>
      <c r="D236" s="794" t="s">
        <v>8</v>
      </c>
      <c r="E236" s="795">
        <f t="shared" ref="E236:H237" si="45">SUM(E237)</f>
        <v>833397.05</v>
      </c>
      <c r="F236" s="795">
        <f t="shared" si="45"/>
        <v>833397.05</v>
      </c>
      <c r="G236" s="795">
        <f t="shared" si="45"/>
        <v>833397.05</v>
      </c>
      <c r="H236" s="796">
        <f t="shared" si="45"/>
        <v>0</v>
      </c>
      <c r="I236" s="797">
        <f>SUM(F236/E236)</f>
        <v>1</v>
      </c>
    </row>
    <row r="237" spans="1:9">
      <c r="A237" s="35"/>
      <c r="B237" s="35" t="s">
        <v>9</v>
      </c>
      <c r="C237" s="35"/>
      <c r="D237" s="36" t="s">
        <v>10</v>
      </c>
      <c r="E237" s="31">
        <f t="shared" si="45"/>
        <v>833397.05</v>
      </c>
      <c r="F237" s="31">
        <f t="shared" si="45"/>
        <v>833397.05</v>
      </c>
      <c r="G237" s="31">
        <f t="shared" si="45"/>
        <v>833397.05</v>
      </c>
      <c r="H237" s="45">
        <f t="shared" si="45"/>
        <v>0</v>
      </c>
      <c r="I237" s="50">
        <f>SUM(F237/E237)</f>
        <v>1</v>
      </c>
    </row>
    <row r="238" spans="1:9" ht="24.75">
      <c r="A238" s="35"/>
      <c r="B238" s="35"/>
      <c r="C238" s="35" t="s">
        <v>135</v>
      </c>
      <c r="D238" s="36" t="s">
        <v>136</v>
      </c>
      <c r="E238" s="38">
        <v>833397.05</v>
      </c>
      <c r="F238" s="38">
        <v>833397.05</v>
      </c>
      <c r="G238" s="38">
        <v>833397.05</v>
      </c>
      <c r="H238" s="45">
        <v>0</v>
      </c>
      <c r="I238" s="50">
        <f>SUM(F238/E238)</f>
        <v>1</v>
      </c>
    </row>
    <row r="239" spans="1:9">
      <c r="A239" s="32"/>
      <c r="B239" s="32"/>
      <c r="C239" s="32"/>
      <c r="D239" s="33"/>
      <c r="E239" s="31"/>
      <c r="F239" s="31"/>
      <c r="G239" s="31"/>
      <c r="H239" s="45"/>
      <c r="I239" s="50"/>
    </row>
    <row r="240" spans="1:9">
      <c r="A240" s="793" t="s">
        <v>34</v>
      </c>
      <c r="B240" s="793"/>
      <c r="C240" s="793"/>
      <c r="D240" s="794" t="s">
        <v>132</v>
      </c>
      <c r="E240" s="795">
        <f t="shared" ref="E240:H241" si="46">SUM(E241)</f>
        <v>116670.57</v>
      </c>
      <c r="F240" s="795">
        <f t="shared" si="46"/>
        <v>115589.86</v>
      </c>
      <c r="G240" s="795">
        <f t="shared" si="46"/>
        <v>115589.86</v>
      </c>
      <c r="H240" s="796">
        <f t="shared" si="46"/>
        <v>0</v>
      </c>
      <c r="I240" s="797">
        <f>SUM(F240/E240)</f>
        <v>0.99073708133936422</v>
      </c>
    </row>
    <row r="241" spans="1:9">
      <c r="A241" s="32"/>
      <c r="B241" s="35" t="s">
        <v>133</v>
      </c>
      <c r="C241" s="35"/>
      <c r="D241" s="36" t="s">
        <v>134</v>
      </c>
      <c r="E241" s="31">
        <f t="shared" si="46"/>
        <v>116670.57</v>
      </c>
      <c r="F241" s="31">
        <f t="shared" si="46"/>
        <v>115589.86</v>
      </c>
      <c r="G241" s="31">
        <f t="shared" si="46"/>
        <v>115589.86</v>
      </c>
      <c r="H241" s="45">
        <f t="shared" si="46"/>
        <v>0</v>
      </c>
      <c r="I241" s="50">
        <f>SUM(F241/E241)</f>
        <v>0.99073708133936422</v>
      </c>
    </row>
    <row r="242" spans="1:9" ht="24.75">
      <c r="A242" s="32"/>
      <c r="B242" s="35"/>
      <c r="C242" s="35" t="s">
        <v>135</v>
      </c>
      <c r="D242" s="36" t="s">
        <v>136</v>
      </c>
      <c r="E242" s="38">
        <v>116670.57</v>
      </c>
      <c r="F242" s="38">
        <v>115589.86</v>
      </c>
      <c r="G242" s="38">
        <v>115589.86</v>
      </c>
      <c r="H242" s="45">
        <v>0</v>
      </c>
      <c r="I242" s="50">
        <f>SUM(F242/E242)</f>
        <v>0.99073708133936422</v>
      </c>
    </row>
    <row r="243" spans="1:9">
      <c r="A243" s="42"/>
      <c r="B243" s="43"/>
      <c r="C243" s="43"/>
      <c r="D243" s="36"/>
      <c r="E243" s="31"/>
      <c r="F243" s="31"/>
      <c r="G243" s="31"/>
      <c r="H243" s="45"/>
      <c r="I243" s="50"/>
    </row>
    <row r="244" spans="1:9" ht="16.5">
      <c r="A244" s="793" t="s">
        <v>137</v>
      </c>
      <c r="B244" s="793"/>
      <c r="C244" s="793"/>
      <c r="D244" s="794" t="s">
        <v>138</v>
      </c>
      <c r="E244" s="795">
        <f>SUM(E245+E247+E249+E251)</f>
        <v>211204</v>
      </c>
      <c r="F244" s="795">
        <f t="shared" ref="F244:H244" si="47">SUM(F245+F247+F249+F251)</f>
        <v>210154</v>
      </c>
      <c r="G244" s="795">
        <f t="shared" si="47"/>
        <v>210154</v>
      </c>
      <c r="H244" s="796">
        <f t="shared" si="47"/>
        <v>0</v>
      </c>
      <c r="I244" s="797">
        <f t="shared" ref="I244:I249" si="48">SUM(F244/E244)</f>
        <v>0.99502850324804459</v>
      </c>
    </row>
    <row r="245" spans="1:9">
      <c r="A245" s="32"/>
      <c r="B245" s="35" t="s">
        <v>139</v>
      </c>
      <c r="C245" s="35"/>
      <c r="D245" s="36" t="s">
        <v>140</v>
      </c>
      <c r="E245" s="31">
        <f t="shared" ref="E245:H247" si="49">SUM(E246)</f>
        <v>4782</v>
      </c>
      <c r="F245" s="31">
        <f t="shared" si="49"/>
        <v>4782</v>
      </c>
      <c r="G245" s="31">
        <f t="shared" si="49"/>
        <v>4782</v>
      </c>
      <c r="H245" s="45">
        <f t="shared" si="49"/>
        <v>0</v>
      </c>
      <c r="I245" s="50">
        <f t="shared" si="48"/>
        <v>1</v>
      </c>
    </row>
    <row r="246" spans="1:9" ht="24.75">
      <c r="A246" s="32"/>
      <c r="B246" s="35"/>
      <c r="C246" s="35" t="s">
        <v>135</v>
      </c>
      <c r="D246" s="36" t="s">
        <v>136</v>
      </c>
      <c r="E246" s="31">
        <v>4782</v>
      </c>
      <c r="F246" s="31">
        <v>4782</v>
      </c>
      <c r="G246" s="31">
        <v>4782</v>
      </c>
      <c r="H246" s="45">
        <v>0</v>
      </c>
      <c r="I246" s="50">
        <f t="shared" si="48"/>
        <v>1</v>
      </c>
    </row>
    <row r="247" spans="1:9">
      <c r="A247" s="32"/>
      <c r="B247" s="35" t="s">
        <v>956</v>
      </c>
      <c r="C247" s="35"/>
      <c r="D247" s="36" t="s">
        <v>957</v>
      </c>
      <c r="E247" s="31">
        <f t="shared" si="49"/>
        <v>104244</v>
      </c>
      <c r="F247" s="31">
        <f t="shared" si="49"/>
        <v>103894</v>
      </c>
      <c r="G247" s="31">
        <f t="shared" si="49"/>
        <v>103894</v>
      </c>
      <c r="H247" s="45">
        <f t="shared" si="49"/>
        <v>0</v>
      </c>
      <c r="I247" s="50">
        <f t="shared" si="48"/>
        <v>0.9966424926134837</v>
      </c>
    </row>
    <row r="248" spans="1:9" ht="24.75">
      <c r="A248" s="32"/>
      <c r="B248" s="35"/>
      <c r="C248" s="35" t="s">
        <v>135</v>
      </c>
      <c r="D248" s="36" t="s">
        <v>136</v>
      </c>
      <c r="E248" s="31">
        <v>104244</v>
      </c>
      <c r="F248" s="31">
        <v>103894</v>
      </c>
      <c r="G248" s="31">
        <v>103894</v>
      </c>
      <c r="H248" s="45">
        <v>0</v>
      </c>
      <c r="I248" s="50">
        <f t="shared" si="48"/>
        <v>0.9966424926134837</v>
      </c>
    </row>
    <row r="249" spans="1:9" ht="16.5">
      <c r="A249" s="32"/>
      <c r="B249" s="35" t="s">
        <v>792</v>
      </c>
      <c r="C249" s="35"/>
      <c r="D249" s="36" t="s">
        <v>794</v>
      </c>
      <c r="E249" s="31">
        <f>SUM(E250)</f>
        <v>400</v>
      </c>
      <c r="F249" s="31">
        <f t="shared" ref="F249:H249" si="50">SUM(F250)</f>
        <v>400</v>
      </c>
      <c r="G249" s="31">
        <f t="shared" si="50"/>
        <v>400</v>
      </c>
      <c r="H249" s="45">
        <f t="shared" si="50"/>
        <v>0</v>
      </c>
      <c r="I249" s="50">
        <f t="shared" si="48"/>
        <v>1</v>
      </c>
    </row>
    <row r="250" spans="1:9" ht="24.75">
      <c r="A250" s="32"/>
      <c r="B250" s="35"/>
      <c r="C250" s="35" t="s">
        <v>135</v>
      </c>
      <c r="D250" s="36" t="s">
        <v>136</v>
      </c>
      <c r="E250" s="31">
        <v>400</v>
      </c>
      <c r="F250" s="31">
        <v>400</v>
      </c>
      <c r="G250" s="31">
        <v>400</v>
      </c>
      <c r="H250" s="45">
        <v>0</v>
      </c>
      <c r="I250" s="50">
        <f t="shared" ref="I250:I256" si="51">SUM(F250/E250)</f>
        <v>1</v>
      </c>
    </row>
    <row r="251" spans="1:9">
      <c r="A251" s="32"/>
      <c r="B251" s="35" t="s">
        <v>793</v>
      </c>
      <c r="C251" s="35"/>
      <c r="D251" s="36" t="s">
        <v>795</v>
      </c>
      <c r="E251" s="31">
        <f t="shared" ref="E251:H251" si="52">SUM(E252)</f>
        <v>101778</v>
      </c>
      <c r="F251" s="31">
        <f t="shared" si="52"/>
        <v>101078</v>
      </c>
      <c r="G251" s="31">
        <f t="shared" si="52"/>
        <v>101078</v>
      </c>
      <c r="H251" s="45">
        <f t="shared" si="52"/>
        <v>0</v>
      </c>
      <c r="I251" s="50">
        <f t="shared" si="51"/>
        <v>0.99312228575920136</v>
      </c>
    </row>
    <row r="252" spans="1:9" ht="24.75">
      <c r="A252" s="32"/>
      <c r="B252" s="35"/>
      <c r="C252" s="35" t="s">
        <v>135</v>
      </c>
      <c r="D252" s="36" t="s">
        <v>136</v>
      </c>
      <c r="E252" s="31">
        <v>101778</v>
      </c>
      <c r="F252" s="31">
        <v>101078</v>
      </c>
      <c r="G252" s="31">
        <v>101078</v>
      </c>
      <c r="H252" s="45">
        <v>0</v>
      </c>
      <c r="I252" s="50">
        <f t="shared" si="51"/>
        <v>0.99312228575920136</v>
      </c>
    </row>
    <row r="253" spans="1:9">
      <c r="A253" s="32"/>
      <c r="B253" s="35"/>
      <c r="C253" s="35"/>
      <c r="D253" s="36"/>
      <c r="E253" s="31"/>
      <c r="F253" s="31"/>
      <c r="G253" s="31"/>
      <c r="H253" s="45"/>
      <c r="I253" s="50"/>
    </row>
    <row r="254" spans="1:9">
      <c r="A254" s="793" t="s">
        <v>88</v>
      </c>
      <c r="B254" s="798"/>
      <c r="C254" s="798"/>
      <c r="D254" s="794" t="s">
        <v>429</v>
      </c>
      <c r="E254" s="795">
        <f t="shared" ref="E254:H254" si="53">SUM(E255)</f>
        <v>133616.63</v>
      </c>
      <c r="F254" s="795">
        <f t="shared" si="53"/>
        <v>132554.25</v>
      </c>
      <c r="G254" s="795">
        <f t="shared" si="53"/>
        <v>132554.25</v>
      </c>
      <c r="H254" s="796">
        <f t="shared" si="53"/>
        <v>0</v>
      </c>
      <c r="I254" s="797">
        <f t="shared" si="51"/>
        <v>0.99204904359584578</v>
      </c>
    </row>
    <row r="255" spans="1:9" ht="16.5">
      <c r="A255" s="32"/>
      <c r="B255" s="35" t="s">
        <v>958</v>
      </c>
      <c r="C255" s="35"/>
      <c r="D255" s="36" t="s">
        <v>959</v>
      </c>
      <c r="E255" s="31">
        <f t="shared" ref="E255:H255" si="54">SUM(E256)</f>
        <v>133616.63</v>
      </c>
      <c r="F255" s="31">
        <f t="shared" si="54"/>
        <v>132554.25</v>
      </c>
      <c r="G255" s="31">
        <f t="shared" si="54"/>
        <v>132554.25</v>
      </c>
      <c r="H255" s="45">
        <f t="shared" si="54"/>
        <v>0</v>
      </c>
      <c r="I255" s="50">
        <f t="shared" si="51"/>
        <v>0.99204904359584578</v>
      </c>
    </row>
    <row r="256" spans="1:9" ht="24.75">
      <c r="A256" s="32"/>
      <c r="B256" s="35"/>
      <c r="C256" s="35" t="s">
        <v>135</v>
      </c>
      <c r="D256" s="36" t="s">
        <v>136</v>
      </c>
      <c r="E256" s="31">
        <v>133616.63</v>
      </c>
      <c r="F256" s="31">
        <v>132554.25</v>
      </c>
      <c r="G256" s="31">
        <v>132554.25</v>
      </c>
      <c r="H256" s="45">
        <v>0</v>
      </c>
      <c r="I256" s="50">
        <f t="shared" si="51"/>
        <v>0.99204904359584578</v>
      </c>
    </row>
    <row r="257" spans="1:9">
      <c r="A257" s="32"/>
      <c r="B257" s="35"/>
      <c r="C257" s="35"/>
      <c r="D257" s="36"/>
      <c r="E257" s="31"/>
      <c r="F257" s="31"/>
      <c r="G257" s="31"/>
      <c r="H257" s="45"/>
      <c r="I257" s="50"/>
    </row>
    <row r="258" spans="1:9">
      <c r="A258" s="793" t="s">
        <v>103</v>
      </c>
      <c r="B258" s="793"/>
      <c r="C258" s="793"/>
      <c r="D258" s="794" t="s">
        <v>104</v>
      </c>
      <c r="E258" s="795">
        <f>SUM(E259+E261)</f>
        <v>81059</v>
      </c>
      <c r="F258" s="795">
        <f t="shared" ref="F258:H258" si="55">SUM(F259+F261)</f>
        <v>75618.95</v>
      </c>
      <c r="G258" s="795">
        <f t="shared" si="55"/>
        <v>75618.95</v>
      </c>
      <c r="H258" s="796">
        <f t="shared" si="55"/>
        <v>0</v>
      </c>
      <c r="I258" s="800">
        <f t="shared" ref="I258:I272" si="56">SUM(F258/E258)</f>
        <v>0.93288777310354187</v>
      </c>
    </row>
    <row r="259" spans="1:9">
      <c r="A259" s="32"/>
      <c r="B259" s="35" t="s">
        <v>308</v>
      </c>
      <c r="C259" s="35"/>
      <c r="D259" s="36" t="s">
        <v>309</v>
      </c>
      <c r="E259" s="31">
        <f>SUM(E260)</f>
        <v>59</v>
      </c>
      <c r="F259" s="31">
        <f>SUM(F260)</f>
        <v>0</v>
      </c>
      <c r="G259" s="31">
        <f>SUM(G260)</f>
        <v>0</v>
      </c>
      <c r="H259" s="45">
        <f>SUM(H260)</f>
        <v>0</v>
      </c>
      <c r="I259" s="50">
        <f t="shared" si="56"/>
        <v>0</v>
      </c>
    </row>
    <row r="260" spans="1:9" ht="24.75">
      <c r="A260" s="32"/>
      <c r="B260" s="35"/>
      <c r="C260" s="35" t="s">
        <v>135</v>
      </c>
      <c r="D260" s="36" t="s">
        <v>136</v>
      </c>
      <c r="E260" s="31">
        <v>59</v>
      </c>
      <c r="F260" s="31">
        <v>0</v>
      </c>
      <c r="G260" s="31">
        <v>0</v>
      </c>
      <c r="H260" s="45">
        <v>0</v>
      </c>
      <c r="I260" s="50">
        <f t="shared" si="56"/>
        <v>0</v>
      </c>
    </row>
    <row r="261" spans="1:9">
      <c r="A261" s="32"/>
      <c r="B261" s="35" t="s">
        <v>120</v>
      </c>
      <c r="C261" s="35"/>
      <c r="D261" s="36" t="s">
        <v>121</v>
      </c>
      <c r="E261" s="31">
        <f>SUM(E262)</f>
        <v>81000</v>
      </c>
      <c r="F261" s="31">
        <f>SUM(F262)</f>
        <v>75618.95</v>
      </c>
      <c r="G261" s="31">
        <f>SUM(G262)</f>
        <v>75618.95</v>
      </c>
      <c r="H261" s="45">
        <f>SUM(H262)</f>
        <v>0</v>
      </c>
      <c r="I261" s="50">
        <f t="shared" si="56"/>
        <v>0.93356728395061728</v>
      </c>
    </row>
    <row r="262" spans="1:9" ht="24.75">
      <c r="A262" s="32"/>
      <c r="B262" s="35"/>
      <c r="C262" s="35" t="s">
        <v>135</v>
      </c>
      <c r="D262" s="36" t="s">
        <v>136</v>
      </c>
      <c r="E262" s="31">
        <v>81000</v>
      </c>
      <c r="F262" s="31">
        <v>75618.95</v>
      </c>
      <c r="G262" s="31">
        <v>75618.95</v>
      </c>
      <c r="H262" s="45">
        <v>0</v>
      </c>
      <c r="I262" s="50">
        <f t="shared" si="56"/>
        <v>0.93356728395061728</v>
      </c>
    </row>
    <row r="263" spans="1:9">
      <c r="A263" s="32"/>
      <c r="B263" s="35"/>
      <c r="C263" s="35"/>
      <c r="D263" s="36"/>
      <c r="E263" s="31"/>
      <c r="F263" s="31"/>
      <c r="G263" s="31"/>
      <c r="H263" s="45"/>
      <c r="I263" s="50"/>
    </row>
    <row r="264" spans="1:9">
      <c r="A264" s="793" t="s">
        <v>595</v>
      </c>
      <c r="B264" s="798"/>
      <c r="C264" s="798"/>
      <c r="D264" s="794" t="s">
        <v>599</v>
      </c>
      <c r="E264" s="795">
        <f>SUM(E265+E267+E269+E271+E273)</f>
        <v>29348565</v>
      </c>
      <c r="F264" s="795">
        <f t="shared" ref="F264:H264" si="57">SUM(F265+F267+F269+F271+F273)</f>
        <v>29194665.609999999</v>
      </c>
      <c r="G264" s="795">
        <f t="shared" si="57"/>
        <v>29194665.609999999</v>
      </c>
      <c r="H264" s="796">
        <f t="shared" si="57"/>
        <v>0</v>
      </c>
      <c r="I264" s="797">
        <f t="shared" si="56"/>
        <v>0.9947561528136043</v>
      </c>
    </row>
    <row r="265" spans="1:9">
      <c r="A265" s="32"/>
      <c r="B265" s="35" t="s">
        <v>596</v>
      </c>
      <c r="C265" s="35"/>
      <c r="D265" s="36" t="s">
        <v>600</v>
      </c>
      <c r="E265" s="31">
        <f>SUM(E266)</f>
        <v>19989290</v>
      </c>
      <c r="F265" s="31">
        <f>SUM(F266)</f>
        <v>19910644.98</v>
      </c>
      <c r="G265" s="31">
        <f>SUM(G266)</f>
        <v>19910644.98</v>
      </c>
      <c r="H265" s="45">
        <f>SUM(H266)</f>
        <v>0</v>
      </c>
      <c r="I265" s="50">
        <f t="shared" si="56"/>
        <v>0.99606564215137205</v>
      </c>
    </row>
    <row r="266" spans="1:9" ht="33">
      <c r="A266" s="32"/>
      <c r="B266" s="35"/>
      <c r="C266" s="35" t="s">
        <v>414</v>
      </c>
      <c r="D266" s="36" t="s">
        <v>709</v>
      </c>
      <c r="E266" s="31">
        <v>19989290</v>
      </c>
      <c r="F266" s="31">
        <v>19910644.98</v>
      </c>
      <c r="G266" s="31">
        <v>19910644.98</v>
      </c>
      <c r="H266" s="45">
        <v>0</v>
      </c>
      <c r="I266" s="50">
        <f t="shared" si="56"/>
        <v>0.99606564215137205</v>
      </c>
    </row>
    <row r="267" spans="1:9" ht="16.5">
      <c r="A267" s="32"/>
      <c r="B267" s="35" t="s">
        <v>597</v>
      </c>
      <c r="C267" s="35"/>
      <c r="D267" s="36" t="s">
        <v>601</v>
      </c>
      <c r="E267" s="31">
        <f>SUM(E268)</f>
        <v>8328120</v>
      </c>
      <c r="F267" s="31">
        <f>SUM(F268)</f>
        <v>8266038.4000000004</v>
      </c>
      <c r="G267" s="31">
        <f>SUM(G268)</f>
        <v>8266038.4000000004</v>
      </c>
      <c r="H267" s="45">
        <f>SUM(H268)</f>
        <v>0</v>
      </c>
      <c r="I267" s="50">
        <f t="shared" si="56"/>
        <v>0.99254554449263466</v>
      </c>
    </row>
    <row r="268" spans="1:9" ht="24.75">
      <c r="A268" s="32"/>
      <c r="B268" s="35"/>
      <c r="C268" s="35" t="s">
        <v>135</v>
      </c>
      <c r="D268" s="36" t="s">
        <v>136</v>
      </c>
      <c r="E268" s="31">
        <v>8328120</v>
      </c>
      <c r="F268" s="31">
        <v>8266038.4000000004</v>
      </c>
      <c r="G268" s="31">
        <v>8266038.4000000004</v>
      </c>
      <c r="H268" s="45">
        <v>0</v>
      </c>
      <c r="I268" s="50">
        <f t="shared" si="56"/>
        <v>0.99254554449263466</v>
      </c>
    </row>
    <row r="269" spans="1:9">
      <c r="A269" s="32"/>
      <c r="B269" s="35" t="s">
        <v>598</v>
      </c>
      <c r="C269" s="35"/>
      <c r="D269" s="36" t="s">
        <v>602</v>
      </c>
      <c r="E269" s="31">
        <f>SUM(E270)</f>
        <v>3265</v>
      </c>
      <c r="F269" s="31">
        <f t="shared" ref="F269:H273" si="58">SUM(F270)</f>
        <v>1167.33</v>
      </c>
      <c r="G269" s="31">
        <f t="shared" si="58"/>
        <v>1167.33</v>
      </c>
      <c r="H269" s="45">
        <f t="shared" si="58"/>
        <v>0</v>
      </c>
      <c r="I269" s="50">
        <f t="shared" si="56"/>
        <v>0.35752833078101071</v>
      </c>
    </row>
    <row r="270" spans="1:9" ht="24.75">
      <c r="A270" s="32"/>
      <c r="B270" s="35"/>
      <c r="C270" s="35" t="s">
        <v>135</v>
      </c>
      <c r="D270" s="36" t="s">
        <v>136</v>
      </c>
      <c r="E270" s="31">
        <v>3265</v>
      </c>
      <c r="F270" s="31">
        <v>1167.33</v>
      </c>
      <c r="G270" s="31">
        <v>1167.33</v>
      </c>
      <c r="H270" s="45">
        <v>0</v>
      </c>
      <c r="I270" s="50">
        <f t="shared" si="56"/>
        <v>0.35752833078101071</v>
      </c>
    </row>
    <row r="271" spans="1:9">
      <c r="A271" s="32"/>
      <c r="B271" s="35" t="s">
        <v>710</v>
      </c>
      <c r="C271" s="35"/>
      <c r="D271" s="36" t="s">
        <v>711</v>
      </c>
      <c r="E271" s="31">
        <f>SUM(E272)</f>
        <v>945890</v>
      </c>
      <c r="F271" s="31">
        <f t="shared" si="58"/>
        <v>938305.63</v>
      </c>
      <c r="G271" s="31">
        <f t="shared" si="58"/>
        <v>938305.63</v>
      </c>
      <c r="H271" s="45">
        <f t="shared" si="58"/>
        <v>0</v>
      </c>
      <c r="I271" s="50">
        <f t="shared" si="56"/>
        <v>0.99198176320713827</v>
      </c>
    </row>
    <row r="272" spans="1:9" ht="24.75">
      <c r="A272" s="32"/>
      <c r="B272" s="35"/>
      <c r="C272" s="35" t="s">
        <v>135</v>
      </c>
      <c r="D272" s="36" t="s">
        <v>136</v>
      </c>
      <c r="E272" s="31">
        <v>945890</v>
      </c>
      <c r="F272" s="31">
        <v>938305.63</v>
      </c>
      <c r="G272" s="31">
        <v>938305.63</v>
      </c>
      <c r="H272" s="45">
        <v>0</v>
      </c>
      <c r="I272" s="50">
        <f t="shared" si="56"/>
        <v>0.99198176320713827</v>
      </c>
    </row>
    <row r="273" spans="1:9" ht="33">
      <c r="A273" s="32"/>
      <c r="B273" s="35" t="s">
        <v>785</v>
      </c>
      <c r="C273" s="35"/>
      <c r="D273" s="36" t="s">
        <v>786</v>
      </c>
      <c r="E273" s="31">
        <f>SUM(E274)</f>
        <v>82000</v>
      </c>
      <c r="F273" s="31">
        <f t="shared" si="58"/>
        <v>78509.27</v>
      </c>
      <c r="G273" s="31">
        <f t="shared" si="58"/>
        <v>78509.27</v>
      </c>
      <c r="H273" s="45">
        <f t="shared" si="58"/>
        <v>0</v>
      </c>
      <c r="I273" s="50">
        <f t="shared" ref="I273" si="59">SUM(F273/E273)</f>
        <v>0.95743012195121957</v>
      </c>
    </row>
    <row r="274" spans="1:9" ht="24.75">
      <c r="A274" s="32"/>
      <c r="B274" s="35"/>
      <c r="C274" s="35" t="s">
        <v>135</v>
      </c>
      <c r="D274" s="36" t="s">
        <v>136</v>
      </c>
      <c r="E274" s="31">
        <v>82000</v>
      </c>
      <c r="F274" s="31">
        <v>78509.27</v>
      </c>
      <c r="G274" s="31">
        <v>78509.27</v>
      </c>
      <c r="H274" s="45">
        <v>0</v>
      </c>
      <c r="I274" s="50">
        <f t="shared" ref="I274" si="60">SUM(F274/E274)</f>
        <v>0.95743012195121957</v>
      </c>
    </row>
    <row r="275" spans="1:9" ht="15" thickBot="1">
      <c r="A275" s="830"/>
      <c r="B275" s="857"/>
      <c r="C275" s="857"/>
      <c r="D275" s="858"/>
      <c r="E275" s="859"/>
      <c r="F275" s="859"/>
      <c r="G275" s="859"/>
      <c r="H275" s="860"/>
      <c r="I275" s="834"/>
    </row>
    <row r="276" spans="1:9" ht="15" thickBot="1">
      <c r="A276" s="840"/>
      <c r="B276" s="841"/>
      <c r="C276" s="841"/>
      <c r="D276" s="842" t="s">
        <v>141</v>
      </c>
      <c r="E276" s="843">
        <f>SUM(E264+E258+E254+E244+E240+E236)</f>
        <v>30724512.25</v>
      </c>
      <c r="F276" s="843">
        <f t="shared" ref="F276:H276" si="61">SUM(F264+F258+F254+F244+F240+F236)</f>
        <v>30561979.719999999</v>
      </c>
      <c r="G276" s="843">
        <f t="shared" si="61"/>
        <v>30561979.719999999</v>
      </c>
      <c r="H276" s="844">
        <f t="shared" si="61"/>
        <v>0</v>
      </c>
      <c r="I276" s="845">
        <f>SUM(F276/E276)</f>
        <v>0.9947100045501942</v>
      </c>
    </row>
    <row r="277" spans="1:9" ht="15" thickBot="1">
      <c r="A277" s="850"/>
      <c r="B277" s="850"/>
      <c r="C277" s="850"/>
      <c r="D277" s="851"/>
      <c r="E277" s="852"/>
      <c r="F277" s="852"/>
      <c r="G277" s="852"/>
      <c r="H277" s="853"/>
      <c r="I277" s="854"/>
    </row>
    <row r="278" spans="1:9" ht="15" thickBot="1">
      <c r="A278" s="840"/>
      <c r="B278" s="841"/>
      <c r="C278" s="841"/>
      <c r="D278" s="842" t="s">
        <v>142</v>
      </c>
      <c r="E278" s="843">
        <f>SUM(E276+E234)</f>
        <v>103363534.42</v>
      </c>
      <c r="F278" s="843">
        <f>SUM(F276+F234)</f>
        <v>101733412.55</v>
      </c>
      <c r="G278" s="843">
        <f>SUM(G276+G234)</f>
        <v>94107841.609999999</v>
      </c>
      <c r="H278" s="844">
        <f>SUM(H276+H234)</f>
        <v>7625570.9400000004</v>
      </c>
      <c r="I278" s="845">
        <f>SUM(F278/E278)</f>
        <v>0.98422923636321991</v>
      </c>
    </row>
    <row r="279" spans="1:9" ht="15" thickBot="1">
      <c r="A279" s="850"/>
      <c r="B279" s="850"/>
      <c r="C279" s="850"/>
      <c r="D279" s="851"/>
      <c r="E279" s="852"/>
      <c r="F279" s="852"/>
      <c r="G279" s="852"/>
      <c r="H279" s="853"/>
      <c r="I279" s="854"/>
    </row>
    <row r="280" spans="1:9" ht="15" thickBot="1">
      <c r="A280" s="840"/>
      <c r="B280" s="841"/>
      <c r="C280" s="841"/>
      <c r="D280" s="842" t="s">
        <v>143</v>
      </c>
      <c r="E280" s="843">
        <f>SUM(E281:E282)</f>
        <v>11217324.57</v>
      </c>
      <c r="F280" s="843">
        <f>SUM(F281:F282)</f>
        <v>11217324.57</v>
      </c>
      <c r="G280" s="848"/>
      <c r="H280" s="849"/>
      <c r="I280" s="845">
        <f>SUM(F280/E280)</f>
        <v>1</v>
      </c>
    </row>
    <row r="281" spans="1:9">
      <c r="A281" s="855"/>
      <c r="B281" s="855"/>
      <c r="C281" s="855"/>
      <c r="D281" s="856" t="s">
        <v>144</v>
      </c>
      <c r="E281" s="837">
        <v>6000000</v>
      </c>
      <c r="F281" s="837">
        <v>6000000</v>
      </c>
      <c r="G281" s="837"/>
      <c r="H281" s="838"/>
      <c r="I281" s="839">
        <f>SUM(F281/E281)</f>
        <v>1</v>
      </c>
    </row>
    <row r="282" spans="1:9">
      <c r="A282" s="35"/>
      <c r="B282" s="35"/>
      <c r="C282" s="35"/>
      <c r="D282" s="44" t="s">
        <v>403</v>
      </c>
      <c r="E282" s="31">
        <v>5217324.57</v>
      </c>
      <c r="F282" s="31">
        <v>5217324.57</v>
      </c>
      <c r="G282" s="31"/>
      <c r="H282" s="45"/>
      <c r="I282" s="50">
        <f>SUM(F282/E282)</f>
        <v>1</v>
      </c>
    </row>
    <row r="283" spans="1:9" ht="15" thickBot="1">
      <c r="A283" s="830"/>
      <c r="B283" s="830"/>
      <c r="C283" s="830"/>
      <c r="D283" s="831"/>
      <c r="E283" s="832"/>
      <c r="F283" s="832"/>
      <c r="G283" s="832"/>
      <c r="H283" s="833"/>
      <c r="I283" s="834"/>
    </row>
    <row r="284" spans="1:9" ht="15" thickBot="1">
      <c r="A284" s="840"/>
      <c r="B284" s="841"/>
      <c r="C284" s="841"/>
      <c r="D284" s="842" t="s">
        <v>145</v>
      </c>
      <c r="E284" s="847">
        <f>SUM(E278+E280)</f>
        <v>114580858.99000001</v>
      </c>
      <c r="F284" s="847">
        <f>SUM(F278+F280)</f>
        <v>112950737.12</v>
      </c>
      <c r="G284" s="848"/>
      <c r="H284" s="849"/>
      <c r="I284" s="845">
        <f>SUM(F284/E284)</f>
        <v>0.98577317464392311</v>
      </c>
    </row>
    <row r="285" spans="1:9">
      <c r="A285" s="846"/>
      <c r="B285" s="846"/>
      <c r="C285" s="846"/>
      <c r="D285" s="836"/>
      <c r="E285" s="837"/>
      <c r="F285" s="837"/>
      <c r="G285" s="837"/>
      <c r="H285" s="838"/>
      <c r="I285" s="839"/>
    </row>
  </sheetData>
  <mergeCells count="8">
    <mergeCell ref="I5:I6"/>
    <mergeCell ref="G5:H5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fitToWidth="0" fitToHeight="0" orientation="landscape" r:id="rId1"/>
  <headerFoot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2:J106"/>
  <sheetViews>
    <sheetView workbookViewId="0">
      <selection activeCell="L9" sqref="L9"/>
    </sheetView>
  </sheetViews>
  <sheetFormatPr defaultRowHeight="14.25"/>
  <cols>
    <col min="1" max="1" width="6.5" customWidth="1"/>
    <col min="2" max="2" width="7.625" customWidth="1"/>
    <col min="4" max="4" width="25" customWidth="1"/>
    <col min="5" max="5" width="14.5" customWidth="1"/>
    <col min="6" max="6" width="13.5" customWidth="1"/>
    <col min="7" max="7" width="12.875" customWidth="1"/>
    <col min="8" max="8" width="14.125" customWidth="1"/>
    <col min="9" max="9" width="13.25" customWidth="1"/>
    <col min="10" max="10" width="14.125" customWidth="1"/>
  </cols>
  <sheetData>
    <row r="2" spans="1:10" ht="15">
      <c r="D2" s="1169" t="s">
        <v>1178</v>
      </c>
      <c r="E2" s="1169"/>
      <c r="F2" s="1169"/>
      <c r="G2" s="1169"/>
      <c r="H2" s="1169"/>
    </row>
    <row r="3" spans="1:10" ht="15" thickBot="1"/>
    <row r="4" spans="1:10" ht="70.5" customHeight="1" thickBot="1">
      <c r="A4" s="1163" t="s">
        <v>1061</v>
      </c>
      <c r="B4" s="1164"/>
      <c r="C4" s="1164"/>
      <c r="D4" s="1165"/>
      <c r="E4" s="957" t="s">
        <v>1168</v>
      </c>
      <c r="F4" s="957" t="s">
        <v>1169</v>
      </c>
      <c r="G4" s="957" t="s">
        <v>1170</v>
      </c>
      <c r="H4" s="957" t="s">
        <v>1171</v>
      </c>
      <c r="I4" s="957" t="s">
        <v>1172</v>
      </c>
      <c r="J4" s="958" t="s">
        <v>1173</v>
      </c>
    </row>
    <row r="5" spans="1:10" ht="15.75" thickBot="1">
      <c r="A5" s="975" t="s">
        <v>1062</v>
      </c>
      <c r="B5" s="976" t="s">
        <v>1063</v>
      </c>
      <c r="C5" s="976" t="s">
        <v>1064</v>
      </c>
      <c r="D5" s="976" t="s">
        <v>1065</v>
      </c>
      <c r="E5" s="1024"/>
      <c r="F5" s="1024"/>
      <c r="G5" s="1024"/>
      <c r="H5" s="1024"/>
      <c r="I5" s="1024"/>
      <c r="J5" s="1025"/>
    </row>
    <row r="6" spans="1:10" ht="15.75" thickBot="1">
      <c r="A6" s="1022"/>
      <c r="B6" s="1022"/>
      <c r="C6" s="1022"/>
      <c r="D6" s="1022"/>
      <c r="E6" s="1023"/>
      <c r="F6" s="1023"/>
      <c r="G6" s="1023"/>
      <c r="H6" s="1023"/>
      <c r="I6" s="1023"/>
      <c r="J6" s="1023"/>
    </row>
    <row r="7" spans="1:10" ht="15.75" thickBot="1">
      <c r="A7" s="962">
        <v>0</v>
      </c>
      <c r="B7" s="963"/>
      <c r="C7" s="963"/>
      <c r="D7" s="964" t="s">
        <v>1066</v>
      </c>
      <c r="E7" s="965">
        <v>20419572.869999997</v>
      </c>
      <c r="F7" s="965">
        <v>427282.24</v>
      </c>
      <c r="G7" s="965">
        <v>14478524.890000001</v>
      </c>
      <c r="H7" s="965">
        <v>6368330.2199999997</v>
      </c>
      <c r="I7" s="965">
        <v>0</v>
      </c>
      <c r="J7" s="966">
        <v>6368330.2199999997</v>
      </c>
    </row>
    <row r="8" spans="1:10" ht="15">
      <c r="A8" s="959"/>
      <c r="B8" s="959" t="s">
        <v>1067</v>
      </c>
      <c r="C8" s="959"/>
      <c r="D8" s="960" t="s">
        <v>1068</v>
      </c>
      <c r="E8" s="961">
        <v>860693.6</v>
      </c>
      <c r="F8" s="961">
        <v>1247.0999999999999</v>
      </c>
      <c r="G8" s="961">
        <v>1415</v>
      </c>
      <c r="H8" s="961">
        <v>860525.7</v>
      </c>
      <c r="I8" s="961">
        <v>0</v>
      </c>
      <c r="J8" s="961">
        <v>860525.7</v>
      </c>
    </row>
    <row r="9" spans="1:10">
      <c r="A9" s="945"/>
      <c r="B9" s="945"/>
      <c r="C9" s="945" t="s">
        <v>7</v>
      </c>
      <c r="D9" s="946" t="s">
        <v>1069</v>
      </c>
      <c r="E9" s="199">
        <v>717517.8</v>
      </c>
      <c r="F9" s="199">
        <v>1247.0999999999999</v>
      </c>
      <c r="G9" s="199">
        <v>1415</v>
      </c>
      <c r="H9" s="199">
        <v>717349.9</v>
      </c>
      <c r="I9" s="199">
        <v>0</v>
      </c>
      <c r="J9" s="199">
        <v>717349.9</v>
      </c>
    </row>
    <row r="10" spans="1:10">
      <c r="A10" s="945"/>
      <c r="B10" s="945"/>
      <c r="C10" s="945" t="s">
        <v>1070</v>
      </c>
      <c r="D10" s="946" t="s">
        <v>1071</v>
      </c>
      <c r="E10" s="199">
        <v>86559.1</v>
      </c>
      <c r="F10" s="199">
        <v>0</v>
      </c>
      <c r="G10" s="199">
        <v>0</v>
      </c>
      <c r="H10" s="199">
        <v>86559.1</v>
      </c>
      <c r="I10" s="199">
        <v>0</v>
      </c>
      <c r="J10" s="199">
        <v>86559.1</v>
      </c>
    </row>
    <row r="11" spans="1:10">
      <c r="A11" s="945"/>
      <c r="B11" s="945"/>
      <c r="C11" s="945" t="s">
        <v>1072</v>
      </c>
      <c r="D11" s="946" t="s">
        <v>1073</v>
      </c>
      <c r="E11" s="199">
        <v>18046.7</v>
      </c>
      <c r="F11" s="199">
        <v>0</v>
      </c>
      <c r="G11" s="199">
        <v>0</v>
      </c>
      <c r="H11" s="199">
        <v>18046.7</v>
      </c>
      <c r="I11" s="199">
        <v>0</v>
      </c>
      <c r="J11" s="199">
        <v>18046.7</v>
      </c>
    </row>
    <row r="12" spans="1:10">
      <c r="A12" s="945"/>
      <c r="B12" s="945"/>
      <c r="C12" s="945" t="s">
        <v>1074</v>
      </c>
      <c r="D12" s="946" t="s">
        <v>1094</v>
      </c>
      <c r="E12" s="199">
        <v>38570</v>
      </c>
      <c r="F12" s="199">
        <v>0</v>
      </c>
      <c r="G12" s="199">
        <v>0</v>
      </c>
      <c r="H12" s="199">
        <v>38570</v>
      </c>
      <c r="I12" s="199">
        <v>0</v>
      </c>
      <c r="J12" s="199">
        <v>38570</v>
      </c>
    </row>
    <row r="13" spans="1:10" ht="15">
      <c r="A13" s="943"/>
      <c r="B13" s="943" t="s">
        <v>1075</v>
      </c>
      <c r="C13" s="943"/>
      <c r="D13" s="944" t="s">
        <v>1076</v>
      </c>
      <c r="E13" s="939">
        <v>33436</v>
      </c>
      <c r="F13" s="939">
        <v>0</v>
      </c>
      <c r="G13" s="939">
        <v>0</v>
      </c>
      <c r="H13" s="939">
        <v>33436</v>
      </c>
      <c r="I13" s="939">
        <v>0</v>
      </c>
      <c r="J13" s="939">
        <v>33436</v>
      </c>
    </row>
    <row r="14" spans="1:10">
      <c r="A14" s="945"/>
      <c r="B14" s="945"/>
      <c r="C14" s="945" t="s">
        <v>1077</v>
      </c>
      <c r="D14" s="946" t="s">
        <v>1078</v>
      </c>
      <c r="E14" s="199">
        <v>33436</v>
      </c>
      <c r="F14" s="199">
        <v>0</v>
      </c>
      <c r="G14" s="199">
        <v>0</v>
      </c>
      <c r="H14" s="199">
        <v>33436</v>
      </c>
      <c r="I14" s="199">
        <v>0</v>
      </c>
      <c r="J14" s="199">
        <v>33436</v>
      </c>
    </row>
    <row r="15" spans="1:10" ht="30">
      <c r="A15" s="943"/>
      <c r="B15" s="943" t="s">
        <v>1079</v>
      </c>
      <c r="C15" s="943"/>
      <c r="D15" s="947" t="s">
        <v>1080</v>
      </c>
      <c r="E15" s="939">
        <v>809663.4</v>
      </c>
      <c r="F15" s="939">
        <v>347870.2</v>
      </c>
      <c r="G15" s="939">
        <v>30292.12</v>
      </c>
      <c r="H15" s="939">
        <v>1127241.48</v>
      </c>
      <c r="I15" s="939">
        <v>0</v>
      </c>
      <c r="J15" s="939">
        <v>1127241.48</v>
      </c>
    </row>
    <row r="16" spans="1:10">
      <c r="A16" s="945"/>
      <c r="B16" s="945"/>
      <c r="C16" s="945" t="s">
        <v>1081</v>
      </c>
      <c r="D16" s="946" t="s">
        <v>1082</v>
      </c>
      <c r="E16" s="199">
        <v>41003</v>
      </c>
      <c r="F16" s="199">
        <v>0</v>
      </c>
      <c r="G16" s="199">
        <v>8103.12</v>
      </c>
      <c r="H16" s="199">
        <v>32899.879999999997</v>
      </c>
      <c r="I16" s="199">
        <v>0</v>
      </c>
      <c r="J16" s="199">
        <v>32899.879999999997</v>
      </c>
    </row>
    <row r="17" spans="1:10">
      <c r="A17" s="945"/>
      <c r="B17" s="945"/>
      <c r="C17" s="945" t="s">
        <v>1083</v>
      </c>
      <c r="D17" s="946" t="s">
        <v>1084</v>
      </c>
      <c r="E17" s="199">
        <v>187682</v>
      </c>
      <c r="F17" s="199">
        <v>0</v>
      </c>
      <c r="G17" s="199">
        <v>0</v>
      </c>
      <c r="H17" s="199">
        <v>187682</v>
      </c>
      <c r="I17" s="199">
        <v>0</v>
      </c>
      <c r="J17" s="199">
        <v>187682</v>
      </c>
    </row>
    <row r="18" spans="1:10">
      <c r="A18" s="945"/>
      <c r="B18" s="945"/>
      <c r="C18" s="945" t="s">
        <v>1085</v>
      </c>
      <c r="D18" s="946" t="s">
        <v>1086</v>
      </c>
      <c r="E18" s="199">
        <v>451102.4</v>
      </c>
      <c r="F18" s="199">
        <v>347870.2</v>
      </c>
      <c r="G18" s="199">
        <v>22189</v>
      </c>
      <c r="H18" s="199">
        <v>776783.60000000009</v>
      </c>
      <c r="I18" s="199">
        <v>0</v>
      </c>
      <c r="J18" s="199">
        <v>776783.60000000009</v>
      </c>
    </row>
    <row r="19" spans="1:10" ht="28.5">
      <c r="A19" s="945"/>
      <c r="B19" s="945"/>
      <c r="C19" s="945" t="s">
        <v>1087</v>
      </c>
      <c r="D19" s="948" t="s">
        <v>1088</v>
      </c>
      <c r="E19" s="199">
        <v>129876</v>
      </c>
      <c r="F19" s="199">
        <v>0</v>
      </c>
      <c r="G19" s="199">
        <v>0</v>
      </c>
      <c r="H19" s="199">
        <v>129876</v>
      </c>
      <c r="I19" s="199">
        <v>0</v>
      </c>
      <c r="J19" s="199">
        <v>129876</v>
      </c>
    </row>
    <row r="20" spans="1:10" ht="15">
      <c r="A20" s="945"/>
      <c r="B20" s="943" t="s">
        <v>1089</v>
      </c>
      <c r="C20" s="943"/>
      <c r="D20" s="947" t="s">
        <v>1090</v>
      </c>
      <c r="E20" s="939">
        <v>4074301.27</v>
      </c>
      <c r="F20" s="939">
        <v>78164.94</v>
      </c>
      <c r="G20" s="939">
        <v>5817.77</v>
      </c>
      <c r="H20" s="939">
        <v>4146648.44</v>
      </c>
      <c r="I20" s="939">
        <v>0</v>
      </c>
      <c r="J20" s="939">
        <v>4146648.44</v>
      </c>
    </row>
    <row r="21" spans="1:10">
      <c r="A21" s="945"/>
      <c r="B21" s="945"/>
      <c r="C21" s="945" t="s">
        <v>1091</v>
      </c>
      <c r="D21" s="946" t="s">
        <v>1092</v>
      </c>
      <c r="E21" s="199">
        <v>4074301.27</v>
      </c>
      <c r="F21" s="199">
        <v>78164.94</v>
      </c>
      <c r="G21" s="199">
        <v>5817.77</v>
      </c>
      <c r="H21" s="199">
        <v>4146648.44</v>
      </c>
      <c r="I21" s="199">
        <v>0</v>
      </c>
      <c r="J21" s="199">
        <v>4146648.44</v>
      </c>
    </row>
    <row r="22" spans="1:10" ht="15">
      <c r="A22" s="944"/>
      <c r="B22" s="943" t="s">
        <v>1093</v>
      </c>
      <c r="C22" s="943"/>
      <c r="D22" s="944" t="s">
        <v>1094</v>
      </c>
      <c r="E22" s="939">
        <v>4420.6000000000004</v>
      </c>
      <c r="F22" s="939">
        <v>0</v>
      </c>
      <c r="G22" s="939">
        <v>0</v>
      </c>
      <c r="H22" s="939">
        <v>4420.6000000000004</v>
      </c>
      <c r="I22" s="939">
        <v>0</v>
      </c>
      <c r="J22" s="939">
        <v>4420.6000000000004</v>
      </c>
    </row>
    <row r="23" spans="1:10" ht="28.5">
      <c r="A23" s="946"/>
      <c r="B23" s="945"/>
      <c r="C23" s="945" t="s">
        <v>1095</v>
      </c>
      <c r="D23" s="948" t="s">
        <v>1096</v>
      </c>
      <c r="E23" s="199">
        <v>4420.6000000000004</v>
      </c>
      <c r="F23" s="199">
        <v>0</v>
      </c>
      <c r="G23" s="199">
        <v>0</v>
      </c>
      <c r="H23" s="199">
        <v>4420.6000000000004</v>
      </c>
      <c r="I23" s="199">
        <v>0</v>
      </c>
      <c r="J23" s="199">
        <v>4420.6000000000004</v>
      </c>
    </row>
    <row r="24" spans="1:10" ht="15">
      <c r="A24" s="944"/>
      <c r="B24" s="943" t="s">
        <v>1097</v>
      </c>
      <c r="C24" s="943"/>
      <c r="D24" s="944" t="s">
        <v>1098</v>
      </c>
      <c r="E24" s="939">
        <v>14637058</v>
      </c>
      <c r="F24" s="939">
        <v>0</v>
      </c>
      <c r="G24" s="939">
        <v>14441000</v>
      </c>
      <c r="H24" s="939">
        <v>196058</v>
      </c>
      <c r="I24" s="939">
        <v>0</v>
      </c>
      <c r="J24" s="939">
        <v>196058</v>
      </c>
    </row>
    <row r="25" spans="1:10" ht="15" thickBot="1">
      <c r="A25" s="967"/>
      <c r="B25" s="968"/>
      <c r="C25" s="968" t="s">
        <v>1099</v>
      </c>
      <c r="D25" s="967" t="s">
        <v>1098</v>
      </c>
      <c r="E25" s="983">
        <v>14637058</v>
      </c>
      <c r="F25" s="983">
        <v>0</v>
      </c>
      <c r="G25" s="983">
        <v>14441000</v>
      </c>
      <c r="H25" s="983">
        <v>196058</v>
      </c>
      <c r="I25" s="983">
        <v>0</v>
      </c>
      <c r="J25" s="983">
        <v>196058</v>
      </c>
    </row>
    <row r="26" spans="1:10" ht="90.75" thickBot="1">
      <c r="A26" s="962" t="s">
        <v>160</v>
      </c>
      <c r="B26" s="963"/>
      <c r="C26" s="963"/>
      <c r="D26" s="970" t="s">
        <v>1100</v>
      </c>
      <c r="E26" s="965">
        <v>41733846.93</v>
      </c>
      <c r="F26" s="965">
        <v>11177536.949999999</v>
      </c>
      <c r="G26" s="965">
        <v>230949.49</v>
      </c>
      <c r="H26" s="965">
        <v>52680434.390000001</v>
      </c>
      <c r="I26" s="965">
        <v>14644889.42</v>
      </c>
      <c r="J26" s="966">
        <v>38035544.969999999</v>
      </c>
    </row>
    <row r="27" spans="1:10" ht="15">
      <c r="A27" s="959"/>
      <c r="B27" s="959" t="s">
        <v>1101</v>
      </c>
      <c r="C27" s="959"/>
      <c r="D27" s="969" t="s">
        <v>1102</v>
      </c>
      <c r="E27" s="961">
        <v>41504515.340000004</v>
      </c>
      <c r="F27" s="961">
        <v>11177536.949999999</v>
      </c>
      <c r="G27" s="961">
        <v>230949.49</v>
      </c>
      <c r="H27" s="961">
        <v>52451102.799999997</v>
      </c>
      <c r="I27" s="961">
        <v>14446139.719999999</v>
      </c>
      <c r="J27" s="961">
        <v>38004963.079999998</v>
      </c>
    </row>
    <row r="28" spans="1:10">
      <c r="A28" s="186"/>
      <c r="B28" s="186"/>
      <c r="C28" s="186">
        <v>101</v>
      </c>
      <c r="D28" s="949" t="s">
        <v>1103</v>
      </c>
      <c r="E28" s="199">
        <v>5101</v>
      </c>
      <c r="F28" s="199">
        <v>0</v>
      </c>
      <c r="G28" s="199">
        <v>0</v>
      </c>
      <c r="H28" s="199">
        <v>5101</v>
      </c>
      <c r="I28" s="199">
        <v>712.91</v>
      </c>
      <c r="J28" s="199">
        <v>4388.09</v>
      </c>
    </row>
    <row r="29" spans="1:10" ht="42.75">
      <c r="A29" s="186"/>
      <c r="B29" s="186"/>
      <c r="C29" s="186">
        <v>103</v>
      </c>
      <c r="D29" s="950" t="s">
        <v>1174</v>
      </c>
      <c r="E29" s="199">
        <v>0</v>
      </c>
      <c r="F29" s="199">
        <v>25000</v>
      </c>
      <c r="G29" s="199">
        <v>0</v>
      </c>
      <c r="H29" s="199">
        <v>25000</v>
      </c>
      <c r="I29" s="199">
        <v>0</v>
      </c>
      <c r="J29" s="199">
        <v>25000</v>
      </c>
    </row>
    <row r="30" spans="1:10">
      <c r="A30" s="186"/>
      <c r="B30" s="186"/>
      <c r="C30" s="186">
        <v>105</v>
      </c>
      <c r="D30" s="949" t="s">
        <v>1104</v>
      </c>
      <c r="E30" s="199">
        <v>861991.43</v>
      </c>
      <c r="F30" s="199">
        <v>1297650</v>
      </c>
      <c r="G30" s="199">
        <v>0</v>
      </c>
      <c r="H30" s="199">
        <v>2159641.4300000002</v>
      </c>
      <c r="I30" s="199">
        <v>554854.06999999995</v>
      </c>
      <c r="J30" s="199">
        <v>1604787.3600000003</v>
      </c>
    </row>
    <row r="31" spans="1:10" ht="28.5">
      <c r="A31" s="186"/>
      <c r="B31" s="186"/>
      <c r="C31" s="186">
        <v>106</v>
      </c>
      <c r="D31" s="950" t="s">
        <v>1105</v>
      </c>
      <c r="E31" s="199">
        <v>826794.98</v>
      </c>
      <c r="F31" s="199">
        <v>0</v>
      </c>
      <c r="G31" s="199">
        <v>0</v>
      </c>
      <c r="H31" s="199">
        <v>826794.98</v>
      </c>
      <c r="I31" s="199">
        <v>423692.46</v>
      </c>
      <c r="J31" s="199">
        <v>403102.51999999996</v>
      </c>
    </row>
    <row r="32" spans="1:10" ht="42.75">
      <c r="A32" s="186"/>
      <c r="B32" s="186"/>
      <c r="C32" s="186">
        <v>107</v>
      </c>
      <c r="D32" s="950" t="s">
        <v>1106</v>
      </c>
      <c r="E32" s="199">
        <v>38150423.079999998</v>
      </c>
      <c r="F32" s="199">
        <v>9533816.9499999993</v>
      </c>
      <c r="G32" s="199">
        <v>230949.49</v>
      </c>
      <c r="H32" s="199">
        <v>47453290.539999999</v>
      </c>
      <c r="I32" s="199">
        <v>12983443.32</v>
      </c>
      <c r="J32" s="199">
        <v>34469847.219999999</v>
      </c>
    </row>
    <row r="33" spans="1:10" ht="42.75">
      <c r="A33" s="186"/>
      <c r="B33" s="186"/>
      <c r="C33" s="186">
        <v>108</v>
      </c>
      <c r="D33" s="950" t="s">
        <v>1107</v>
      </c>
      <c r="E33" s="199">
        <v>119229.26</v>
      </c>
      <c r="F33" s="199">
        <v>0</v>
      </c>
      <c r="G33" s="199">
        <v>0</v>
      </c>
      <c r="H33" s="199">
        <v>119229.26</v>
      </c>
      <c r="I33" s="199">
        <v>100078.77</v>
      </c>
      <c r="J33" s="199">
        <v>19150.489999999991</v>
      </c>
    </row>
    <row r="34" spans="1:10" ht="28.5">
      <c r="A34" s="186"/>
      <c r="B34" s="186"/>
      <c r="C34" s="186">
        <v>109</v>
      </c>
      <c r="D34" s="950" t="s">
        <v>1108</v>
      </c>
      <c r="E34" s="199">
        <v>1540975.59</v>
      </c>
      <c r="F34" s="199">
        <v>321070</v>
      </c>
      <c r="G34" s="199">
        <v>0</v>
      </c>
      <c r="H34" s="199">
        <v>1862045.59</v>
      </c>
      <c r="I34" s="199">
        <v>383358.19</v>
      </c>
      <c r="J34" s="199">
        <v>1478687.4000000001</v>
      </c>
    </row>
    <row r="35" spans="1:10" ht="15">
      <c r="A35" s="186"/>
      <c r="B35" s="937">
        <v>11</v>
      </c>
      <c r="C35" s="937"/>
      <c r="D35" s="951" t="s">
        <v>1109</v>
      </c>
      <c r="E35" s="199">
        <v>229331.59</v>
      </c>
      <c r="F35" s="199">
        <v>0</v>
      </c>
      <c r="G35" s="199">
        <v>0</v>
      </c>
      <c r="H35" s="199">
        <v>229331.59</v>
      </c>
      <c r="I35" s="199">
        <v>198749.7</v>
      </c>
      <c r="J35" s="199">
        <v>30581.889999999985</v>
      </c>
    </row>
    <row r="36" spans="1:10">
      <c r="A36" s="186"/>
      <c r="B36" s="186"/>
      <c r="C36" s="186">
        <v>110</v>
      </c>
      <c r="D36" s="949" t="s">
        <v>1109</v>
      </c>
      <c r="E36" s="199">
        <v>229331.59</v>
      </c>
      <c r="F36" s="199">
        <v>0</v>
      </c>
      <c r="G36" s="199">
        <v>0</v>
      </c>
      <c r="H36" s="199">
        <v>229331.59</v>
      </c>
      <c r="I36" s="199">
        <v>198749.7</v>
      </c>
      <c r="J36" s="199">
        <v>30581.889999999985</v>
      </c>
    </row>
    <row r="37" spans="1:10" ht="15" thickBot="1">
      <c r="A37" s="971"/>
      <c r="B37" s="971"/>
      <c r="C37" s="971"/>
      <c r="D37" s="972"/>
      <c r="E37" s="983">
        <v>0</v>
      </c>
      <c r="F37" s="983">
        <v>0</v>
      </c>
      <c r="G37" s="983">
        <v>0</v>
      </c>
      <c r="H37" s="983">
        <v>0</v>
      </c>
      <c r="I37" s="983">
        <v>0</v>
      </c>
      <c r="J37" s="983">
        <v>0</v>
      </c>
    </row>
    <row r="38" spans="1:10" ht="30.75" thickBot="1">
      <c r="A38" s="975">
        <v>2</v>
      </c>
      <c r="B38" s="976"/>
      <c r="C38" s="976"/>
      <c r="D38" s="977" t="s">
        <v>1110</v>
      </c>
      <c r="E38" s="965">
        <v>105249590.83999999</v>
      </c>
      <c r="F38" s="965">
        <v>8174777.79</v>
      </c>
      <c r="G38" s="965">
        <v>283251.12</v>
      </c>
      <c r="H38" s="965">
        <v>113141117.51000001</v>
      </c>
      <c r="I38" s="965">
        <v>40185402.649999999</v>
      </c>
      <c r="J38" s="966">
        <v>72955714.859999999</v>
      </c>
    </row>
    <row r="39" spans="1:10" ht="60">
      <c r="A39" s="973"/>
      <c r="B39" s="973">
        <v>21</v>
      </c>
      <c r="C39" s="973"/>
      <c r="D39" s="974" t="s">
        <v>1111</v>
      </c>
      <c r="E39" s="961">
        <v>35809516.32</v>
      </c>
      <c r="F39" s="961">
        <v>2526711.39</v>
      </c>
      <c r="G39" s="961">
        <v>0</v>
      </c>
      <c r="H39" s="961">
        <v>38336227.710000001</v>
      </c>
      <c r="I39" s="961">
        <v>13503407.07</v>
      </c>
      <c r="J39" s="961">
        <v>24832820.640000001</v>
      </c>
    </row>
    <row r="40" spans="1:10" ht="57">
      <c r="A40" s="186"/>
      <c r="B40" s="186"/>
      <c r="C40" s="186">
        <v>211</v>
      </c>
      <c r="D40" s="952" t="s">
        <v>1112</v>
      </c>
      <c r="E40" s="199">
        <v>35809516.32</v>
      </c>
      <c r="F40" s="199">
        <v>2526711.39</v>
      </c>
      <c r="G40" s="199">
        <v>0</v>
      </c>
      <c r="H40" s="199">
        <v>38336227.710000001</v>
      </c>
      <c r="I40" s="199">
        <v>13503407.07</v>
      </c>
      <c r="J40" s="199">
        <v>24832820.640000001</v>
      </c>
    </row>
    <row r="41" spans="1:10" ht="15">
      <c r="A41" s="937"/>
      <c r="B41" s="937">
        <v>22</v>
      </c>
      <c r="C41" s="937"/>
      <c r="D41" s="937" t="s">
        <v>1113</v>
      </c>
      <c r="E41" s="939">
        <v>64914119.149999999</v>
      </c>
      <c r="F41" s="939">
        <v>5077392.91</v>
      </c>
      <c r="G41" s="939">
        <v>283251.12</v>
      </c>
      <c r="H41" s="939">
        <v>69708260.939999998</v>
      </c>
      <c r="I41" s="939">
        <v>25697094.479999997</v>
      </c>
      <c r="J41" s="939">
        <v>44011166.459999993</v>
      </c>
    </row>
    <row r="42" spans="1:10" ht="42.75">
      <c r="A42" s="186"/>
      <c r="B42" s="186"/>
      <c r="C42" s="186">
        <v>220</v>
      </c>
      <c r="D42" s="952" t="s">
        <v>1114</v>
      </c>
      <c r="E42" s="199">
        <v>64333416.310000002</v>
      </c>
      <c r="F42" s="199">
        <v>5077392.91</v>
      </c>
      <c r="G42" s="199">
        <v>283251.12</v>
      </c>
      <c r="H42" s="199">
        <v>69127558.099999994</v>
      </c>
      <c r="I42" s="199">
        <v>25532551.949999999</v>
      </c>
      <c r="J42" s="199">
        <v>43595006.149999999</v>
      </c>
    </row>
    <row r="43" spans="1:10" ht="42.75">
      <c r="A43" s="186"/>
      <c r="B43" s="186"/>
      <c r="C43" s="186">
        <v>224</v>
      </c>
      <c r="D43" s="952" t="s">
        <v>1115</v>
      </c>
      <c r="E43" s="199">
        <v>226880.97</v>
      </c>
      <c r="F43" s="199">
        <v>0</v>
      </c>
      <c r="G43" s="199">
        <v>0</v>
      </c>
      <c r="H43" s="199">
        <v>226880.97</v>
      </c>
      <c r="I43" s="199">
        <v>103884.88</v>
      </c>
      <c r="J43" s="199">
        <v>122996.09</v>
      </c>
    </row>
    <row r="44" spans="1:10" ht="28.5">
      <c r="A44" s="186"/>
      <c r="B44" s="186"/>
      <c r="C44" s="186">
        <v>226</v>
      </c>
      <c r="D44" s="952" t="s">
        <v>1116</v>
      </c>
      <c r="E44" s="199">
        <v>353821.87</v>
      </c>
      <c r="F44" s="199">
        <v>0</v>
      </c>
      <c r="G44" s="199">
        <v>0</v>
      </c>
      <c r="H44" s="199">
        <v>353821.87</v>
      </c>
      <c r="I44" s="199">
        <v>60657.65</v>
      </c>
      <c r="J44" s="199">
        <v>293164.21999999997</v>
      </c>
    </row>
    <row r="45" spans="1:10" ht="30">
      <c r="A45" s="937"/>
      <c r="B45" s="937">
        <v>29</v>
      </c>
      <c r="C45" s="937"/>
      <c r="D45" s="938" t="s">
        <v>1117</v>
      </c>
      <c r="E45" s="199">
        <v>4525955.37</v>
      </c>
      <c r="F45" s="199">
        <v>570673.49</v>
      </c>
      <c r="G45" s="199">
        <v>0</v>
      </c>
      <c r="H45" s="199">
        <v>5096628.8600000003</v>
      </c>
      <c r="I45" s="199">
        <v>984901.10000000009</v>
      </c>
      <c r="J45" s="199">
        <v>4111727.7600000002</v>
      </c>
    </row>
    <row r="46" spans="1:10">
      <c r="A46" s="186"/>
      <c r="B46" s="186"/>
      <c r="C46" s="186">
        <v>290</v>
      </c>
      <c r="D46" s="186" t="s">
        <v>1118</v>
      </c>
      <c r="E46" s="199">
        <v>2559919.52</v>
      </c>
      <c r="F46" s="199">
        <v>515182.59</v>
      </c>
      <c r="G46" s="199">
        <v>0</v>
      </c>
      <c r="H46" s="199">
        <v>3075102.11</v>
      </c>
      <c r="I46" s="199">
        <v>270413.18</v>
      </c>
      <c r="J46" s="199">
        <v>2804688.9299999997</v>
      </c>
    </row>
    <row r="47" spans="1:10" ht="42.75">
      <c r="A47" s="186"/>
      <c r="B47" s="186"/>
      <c r="C47" s="186">
        <v>291</v>
      </c>
      <c r="D47" s="952" t="s">
        <v>1119</v>
      </c>
      <c r="E47" s="199">
        <v>1966035.8499999999</v>
      </c>
      <c r="F47" s="199">
        <v>55490.9</v>
      </c>
      <c r="G47" s="199">
        <v>0</v>
      </c>
      <c r="H47" s="199">
        <v>2021526.7499999998</v>
      </c>
      <c r="I47" s="199">
        <v>714487.92</v>
      </c>
      <c r="J47" s="199">
        <v>1307038.8299999998</v>
      </c>
    </row>
    <row r="48" spans="1:10">
      <c r="A48" s="186"/>
      <c r="B48" s="186"/>
      <c r="C48" s="186"/>
      <c r="D48" s="952"/>
      <c r="E48" s="199">
        <v>0</v>
      </c>
      <c r="F48" s="199">
        <v>0</v>
      </c>
      <c r="G48" s="199">
        <v>0</v>
      </c>
      <c r="H48" s="199">
        <v>0</v>
      </c>
      <c r="I48" s="199">
        <v>0</v>
      </c>
      <c r="J48" s="199">
        <v>0</v>
      </c>
    </row>
    <row r="49" spans="1:10" ht="30">
      <c r="A49" s="942">
        <v>3</v>
      </c>
      <c r="B49" s="942"/>
      <c r="C49" s="942"/>
      <c r="D49" s="953" t="s">
        <v>1120</v>
      </c>
      <c r="E49" s="654">
        <v>55019.88</v>
      </c>
      <c r="F49" s="654">
        <v>39481.5</v>
      </c>
      <c r="G49" s="654">
        <v>0</v>
      </c>
      <c r="H49" s="654">
        <v>94501.38</v>
      </c>
      <c r="I49" s="654">
        <v>38601.08</v>
      </c>
      <c r="J49" s="654">
        <v>55900.3</v>
      </c>
    </row>
    <row r="50" spans="1:10" ht="15">
      <c r="A50" s="937"/>
      <c r="B50" s="937">
        <v>31</v>
      </c>
      <c r="C50" s="937"/>
      <c r="D50" s="937" t="s">
        <v>1121</v>
      </c>
      <c r="E50" s="939">
        <v>0</v>
      </c>
      <c r="F50" s="939">
        <v>0</v>
      </c>
      <c r="G50" s="939">
        <v>0</v>
      </c>
      <c r="H50" s="939">
        <v>0</v>
      </c>
      <c r="I50" s="939">
        <v>0</v>
      </c>
      <c r="J50" s="939">
        <v>0</v>
      </c>
    </row>
    <row r="51" spans="1:10">
      <c r="A51" s="186"/>
      <c r="B51" s="186"/>
      <c r="C51" s="186">
        <v>310</v>
      </c>
      <c r="D51" s="186" t="s">
        <v>1122</v>
      </c>
      <c r="E51" s="199">
        <v>0</v>
      </c>
      <c r="F51" s="199">
        <v>0</v>
      </c>
      <c r="G51" s="199">
        <v>0</v>
      </c>
      <c r="H51" s="199">
        <v>0</v>
      </c>
      <c r="I51" s="199">
        <v>0</v>
      </c>
      <c r="J51" s="199">
        <v>0</v>
      </c>
    </row>
    <row r="52" spans="1:10" ht="15">
      <c r="A52" s="937"/>
      <c r="B52" s="937">
        <v>33</v>
      </c>
      <c r="C52" s="937"/>
      <c r="D52" s="937" t="s">
        <v>1123</v>
      </c>
      <c r="E52" s="939">
        <v>55019.88</v>
      </c>
      <c r="F52" s="939">
        <v>39481.5</v>
      </c>
      <c r="G52" s="939">
        <v>0</v>
      </c>
      <c r="H52" s="939">
        <v>94501.38</v>
      </c>
      <c r="I52" s="939">
        <v>38601.08</v>
      </c>
      <c r="J52" s="939">
        <v>55900.3</v>
      </c>
    </row>
    <row r="53" spans="1:10" ht="28.5">
      <c r="A53" s="186"/>
      <c r="B53" s="186"/>
      <c r="C53" s="186">
        <v>333</v>
      </c>
      <c r="D53" s="952" t="s">
        <v>1124</v>
      </c>
      <c r="E53" s="199">
        <v>0</v>
      </c>
      <c r="F53" s="199">
        <v>0</v>
      </c>
      <c r="G53" s="199">
        <v>0</v>
      </c>
      <c r="H53" s="199">
        <v>0</v>
      </c>
      <c r="I53" s="199">
        <v>0</v>
      </c>
      <c r="J53" s="199">
        <v>0</v>
      </c>
    </row>
    <row r="54" spans="1:10" ht="42.75">
      <c r="A54" s="186"/>
      <c r="B54" s="186"/>
      <c r="C54" s="186">
        <v>343</v>
      </c>
      <c r="D54" s="952" t="s">
        <v>1125</v>
      </c>
      <c r="E54" s="199">
        <v>55019.88</v>
      </c>
      <c r="F54" s="199">
        <v>39481.5</v>
      </c>
      <c r="G54" s="199">
        <v>0</v>
      </c>
      <c r="H54" s="199">
        <v>94501.38</v>
      </c>
      <c r="I54" s="199">
        <v>38601.08</v>
      </c>
      <c r="J54" s="199">
        <v>55900.3</v>
      </c>
    </row>
    <row r="55" spans="1:10" ht="15" thickBot="1">
      <c r="A55" s="971"/>
      <c r="B55" s="971"/>
      <c r="C55" s="971"/>
      <c r="D55" s="971"/>
      <c r="E55" s="983">
        <v>0</v>
      </c>
      <c r="F55" s="983">
        <v>0</v>
      </c>
      <c r="G55" s="983">
        <v>0</v>
      </c>
      <c r="H55" s="983">
        <v>0</v>
      </c>
      <c r="I55" s="983">
        <v>0</v>
      </c>
      <c r="J55" s="983">
        <v>0</v>
      </c>
    </row>
    <row r="56" spans="1:10" ht="45.75" thickBot="1">
      <c r="A56" s="975">
        <v>4</v>
      </c>
      <c r="B56" s="976"/>
      <c r="C56" s="976"/>
      <c r="D56" s="957" t="s">
        <v>1126</v>
      </c>
      <c r="E56" s="965">
        <v>501188.79</v>
      </c>
      <c r="F56" s="965">
        <v>0</v>
      </c>
      <c r="G56" s="965">
        <v>0</v>
      </c>
      <c r="H56" s="965">
        <v>501188.79</v>
      </c>
      <c r="I56" s="965">
        <v>467588.8</v>
      </c>
      <c r="J56" s="966">
        <v>33599.99</v>
      </c>
    </row>
    <row r="57" spans="1:10" ht="15">
      <c r="A57" s="978"/>
      <c r="B57" s="978">
        <v>42</v>
      </c>
      <c r="C57" s="978"/>
      <c r="D57" s="979"/>
      <c r="E57" s="961">
        <v>18899.990000000002</v>
      </c>
      <c r="F57" s="961">
        <v>0</v>
      </c>
      <c r="G57" s="961">
        <v>0</v>
      </c>
      <c r="H57" s="961">
        <v>18899.990000000002</v>
      </c>
      <c r="I57" s="961">
        <v>2205</v>
      </c>
      <c r="J57" s="961">
        <v>16694.990000000002</v>
      </c>
    </row>
    <row r="58" spans="1:10" ht="29.25">
      <c r="A58" s="954"/>
      <c r="B58" s="954"/>
      <c r="C58" s="955">
        <v>424</v>
      </c>
      <c r="D58" s="956" t="s">
        <v>1176</v>
      </c>
      <c r="E58" s="199">
        <v>18899.990000000002</v>
      </c>
      <c r="F58" s="199">
        <v>0</v>
      </c>
      <c r="G58" s="199">
        <v>0</v>
      </c>
      <c r="H58" s="199">
        <v>18899.990000000002</v>
      </c>
      <c r="I58" s="199">
        <v>2205</v>
      </c>
      <c r="J58" s="199">
        <v>16694.990000000002</v>
      </c>
    </row>
    <row r="59" spans="1:10" ht="45">
      <c r="A59" s="186"/>
      <c r="B59" s="937">
        <v>44</v>
      </c>
      <c r="C59" s="937"/>
      <c r="D59" s="938" t="s">
        <v>1127</v>
      </c>
      <c r="E59" s="199">
        <v>29972.01</v>
      </c>
      <c r="F59" s="199">
        <v>0</v>
      </c>
      <c r="G59" s="199">
        <v>0</v>
      </c>
      <c r="H59" s="199">
        <v>29972.01</v>
      </c>
      <c r="I59" s="199">
        <v>15458.76</v>
      </c>
      <c r="J59" s="199">
        <v>14513.249999999998</v>
      </c>
    </row>
    <row r="60" spans="1:10">
      <c r="A60" s="186"/>
      <c r="B60" s="186"/>
      <c r="C60" s="186">
        <v>440</v>
      </c>
      <c r="D60" s="186" t="s">
        <v>1128</v>
      </c>
      <c r="E60" s="199">
        <v>4752</v>
      </c>
      <c r="F60" s="199">
        <v>0</v>
      </c>
      <c r="G60" s="199">
        <v>0</v>
      </c>
      <c r="H60" s="199">
        <v>4752</v>
      </c>
      <c r="I60" s="199">
        <v>4379.76</v>
      </c>
      <c r="J60" s="199">
        <v>372.23999999999978</v>
      </c>
    </row>
    <row r="61" spans="1:10">
      <c r="A61" s="186"/>
      <c r="B61" s="186"/>
      <c r="C61" s="186">
        <v>441</v>
      </c>
      <c r="D61" s="186" t="s">
        <v>1129</v>
      </c>
      <c r="E61" s="199">
        <v>7320</v>
      </c>
      <c r="F61" s="199">
        <v>0</v>
      </c>
      <c r="G61" s="199">
        <v>0</v>
      </c>
      <c r="H61" s="199">
        <v>7320</v>
      </c>
      <c r="I61" s="199">
        <v>7320</v>
      </c>
      <c r="J61" s="199">
        <v>0</v>
      </c>
    </row>
    <row r="62" spans="1:10" ht="57">
      <c r="A62" s="186"/>
      <c r="B62" s="186"/>
      <c r="C62" s="186">
        <v>449</v>
      </c>
      <c r="D62" s="952" t="s">
        <v>1175</v>
      </c>
      <c r="E62" s="199">
        <v>17900.009999999998</v>
      </c>
      <c r="F62" s="199">
        <v>0</v>
      </c>
      <c r="G62" s="199">
        <v>0</v>
      </c>
      <c r="H62" s="199">
        <v>17900.009999999998</v>
      </c>
      <c r="I62" s="199">
        <v>3759</v>
      </c>
      <c r="J62" s="199">
        <v>14141.009999999998</v>
      </c>
    </row>
    <row r="63" spans="1:10" ht="45">
      <c r="A63" s="186"/>
      <c r="B63" s="937">
        <v>48</v>
      </c>
      <c r="C63" s="937"/>
      <c r="D63" s="938" t="s">
        <v>1130</v>
      </c>
      <c r="E63" s="939">
        <v>452316.79</v>
      </c>
      <c r="F63" s="939">
        <v>0</v>
      </c>
      <c r="G63" s="939">
        <v>0</v>
      </c>
      <c r="H63" s="939">
        <v>452316.79</v>
      </c>
      <c r="I63" s="939">
        <v>449925.04</v>
      </c>
      <c r="J63" s="939">
        <v>2391.75</v>
      </c>
    </row>
    <row r="64" spans="1:10">
      <c r="A64" s="186"/>
      <c r="B64" s="186"/>
      <c r="C64" s="186">
        <v>487</v>
      </c>
      <c r="D64" s="186" t="s">
        <v>1131</v>
      </c>
      <c r="E64" s="199">
        <v>452316.79</v>
      </c>
      <c r="F64" s="199">
        <v>0</v>
      </c>
      <c r="G64" s="199">
        <v>0</v>
      </c>
      <c r="H64" s="199">
        <v>452316.79</v>
      </c>
      <c r="I64" s="199">
        <v>449925.04</v>
      </c>
      <c r="J64" s="199">
        <v>2391.75</v>
      </c>
    </row>
    <row r="65" spans="1:10" ht="15" thickBot="1">
      <c r="A65" s="971"/>
      <c r="B65" s="971"/>
      <c r="C65" s="971"/>
      <c r="D65" s="971"/>
      <c r="E65" s="983">
        <v>0</v>
      </c>
      <c r="F65" s="983">
        <v>0</v>
      </c>
      <c r="G65" s="983">
        <v>0</v>
      </c>
      <c r="H65" s="983">
        <v>0</v>
      </c>
      <c r="I65" s="983">
        <v>0</v>
      </c>
      <c r="J65" s="983">
        <v>0</v>
      </c>
    </row>
    <row r="66" spans="1:10" ht="30.75" thickBot="1">
      <c r="A66" s="975">
        <v>5</v>
      </c>
      <c r="B66" s="976"/>
      <c r="C66" s="976"/>
      <c r="D66" s="957" t="s">
        <v>1132</v>
      </c>
      <c r="E66" s="965">
        <v>329497.92</v>
      </c>
      <c r="F66" s="965">
        <v>0</v>
      </c>
      <c r="G66" s="965">
        <v>3858</v>
      </c>
      <c r="H66" s="965">
        <v>325639.92</v>
      </c>
      <c r="I66" s="965">
        <v>325639.92</v>
      </c>
      <c r="J66" s="966">
        <v>0</v>
      </c>
    </row>
    <row r="67" spans="1:10" ht="30">
      <c r="A67" s="980"/>
      <c r="B67" s="978">
        <v>57</v>
      </c>
      <c r="C67" s="978"/>
      <c r="D67" s="979" t="s">
        <v>1133</v>
      </c>
      <c r="E67" s="961">
        <v>10157.719999999999</v>
      </c>
      <c r="F67" s="961">
        <v>0</v>
      </c>
      <c r="G67" s="961">
        <v>0</v>
      </c>
      <c r="H67" s="961">
        <v>10157.719999999999</v>
      </c>
      <c r="I67" s="961">
        <v>10157.719999999999</v>
      </c>
      <c r="J67" s="961">
        <v>0</v>
      </c>
    </row>
    <row r="68" spans="1:10" ht="42.75">
      <c r="A68" s="955"/>
      <c r="B68" s="955"/>
      <c r="C68" s="955">
        <v>578</v>
      </c>
      <c r="D68" s="956" t="s">
        <v>1134</v>
      </c>
      <c r="E68" s="199">
        <v>10157.719999999999</v>
      </c>
      <c r="F68" s="199">
        <v>0</v>
      </c>
      <c r="G68" s="199">
        <v>0</v>
      </c>
      <c r="H68" s="199">
        <v>10157.719999999999</v>
      </c>
      <c r="I68" s="199">
        <v>10157.719999999999</v>
      </c>
      <c r="J68" s="199">
        <v>0</v>
      </c>
    </row>
    <row r="69" spans="1:10" ht="45">
      <c r="A69" s="937"/>
      <c r="B69" s="937">
        <v>58</v>
      </c>
      <c r="C69" s="937"/>
      <c r="D69" s="938" t="s">
        <v>1135</v>
      </c>
      <c r="E69" s="939">
        <v>301340.2</v>
      </c>
      <c r="F69" s="939">
        <v>0</v>
      </c>
      <c r="G69" s="939">
        <v>3858</v>
      </c>
      <c r="H69" s="939">
        <v>297482.2</v>
      </c>
      <c r="I69" s="939">
        <v>297482.2</v>
      </c>
      <c r="J69" s="939">
        <v>0</v>
      </c>
    </row>
    <row r="70" spans="1:10" ht="28.5">
      <c r="A70" s="186"/>
      <c r="B70" s="186"/>
      <c r="C70" s="186">
        <v>580</v>
      </c>
      <c r="D70" s="952" t="s">
        <v>1136</v>
      </c>
      <c r="E70" s="199">
        <v>212890</v>
      </c>
      <c r="F70" s="199">
        <v>0</v>
      </c>
      <c r="G70" s="199">
        <v>0</v>
      </c>
      <c r="H70" s="199">
        <v>212890</v>
      </c>
      <c r="I70" s="199">
        <v>212890</v>
      </c>
      <c r="J70" s="199">
        <v>0</v>
      </c>
    </row>
    <row r="71" spans="1:10">
      <c r="A71" s="186"/>
      <c r="B71" s="186"/>
      <c r="C71" s="186">
        <v>582</v>
      </c>
      <c r="D71" s="186" t="s">
        <v>1137</v>
      </c>
      <c r="E71" s="199">
        <v>88450.2</v>
      </c>
      <c r="F71" s="199">
        <v>0</v>
      </c>
      <c r="G71" s="199">
        <v>3858</v>
      </c>
      <c r="H71" s="199">
        <v>84592.2</v>
      </c>
      <c r="I71" s="199">
        <v>84592.2</v>
      </c>
      <c r="J71" s="199">
        <v>0</v>
      </c>
    </row>
    <row r="72" spans="1:10" ht="45">
      <c r="A72" s="937"/>
      <c r="B72" s="937">
        <v>59</v>
      </c>
      <c r="C72" s="937"/>
      <c r="D72" s="938" t="s">
        <v>1138</v>
      </c>
      <c r="E72" s="939">
        <v>18000</v>
      </c>
      <c r="F72" s="939">
        <v>0</v>
      </c>
      <c r="G72" s="939">
        <v>0</v>
      </c>
      <c r="H72" s="939">
        <v>18000</v>
      </c>
      <c r="I72" s="939">
        <v>18000</v>
      </c>
      <c r="J72" s="939">
        <v>0</v>
      </c>
    </row>
    <row r="73" spans="1:10" ht="28.5">
      <c r="A73" s="186"/>
      <c r="B73" s="186"/>
      <c r="C73" s="186">
        <v>592</v>
      </c>
      <c r="D73" s="952" t="s">
        <v>1139</v>
      </c>
      <c r="E73" s="199">
        <v>18000</v>
      </c>
      <c r="F73" s="199">
        <v>0</v>
      </c>
      <c r="G73" s="199">
        <v>0</v>
      </c>
      <c r="H73" s="199">
        <v>18000</v>
      </c>
      <c r="I73" s="199">
        <v>18000</v>
      </c>
      <c r="J73" s="199">
        <v>0</v>
      </c>
    </row>
    <row r="74" spans="1:10" ht="15" thickBot="1">
      <c r="A74" s="971"/>
      <c r="B74" s="971"/>
      <c r="C74" s="971"/>
      <c r="D74" s="971"/>
      <c r="E74" s="983">
        <v>0</v>
      </c>
      <c r="F74" s="983">
        <v>0</v>
      </c>
      <c r="G74" s="983">
        <v>0</v>
      </c>
      <c r="H74" s="983">
        <v>0</v>
      </c>
      <c r="I74" s="983">
        <v>0</v>
      </c>
      <c r="J74" s="983">
        <v>0</v>
      </c>
    </row>
    <row r="75" spans="1:10" ht="15.75" thickBot="1">
      <c r="A75" s="975">
        <v>6</v>
      </c>
      <c r="B75" s="976"/>
      <c r="C75" s="976"/>
      <c r="D75" s="976" t="s">
        <v>1140</v>
      </c>
      <c r="E75" s="965">
        <v>187543.16</v>
      </c>
      <c r="F75" s="965">
        <v>0</v>
      </c>
      <c r="G75" s="965">
        <v>0</v>
      </c>
      <c r="H75" s="965">
        <v>187543.16</v>
      </c>
      <c r="I75" s="965">
        <v>158721.53000000003</v>
      </c>
      <c r="J75" s="966">
        <v>28821.62999999999</v>
      </c>
    </row>
    <row r="76" spans="1:10" ht="15">
      <c r="A76" s="981"/>
      <c r="B76" s="973">
        <v>60</v>
      </c>
      <c r="C76" s="973"/>
      <c r="D76" s="973" t="s">
        <v>1141</v>
      </c>
      <c r="E76" s="961">
        <v>10249.299999999999</v>
      </c>
      <c r="F76" s="961">
        <v>0</v>
      </c>
      <c r="G76" s="961">
        <v>0</v>
      </c>
      <c r="H76" s="961">
        <v>10249.299999999999</v>
      </c>
      <c r="I76" s="961">
        <v>3074.79</v>
      </c>
      <c r="J76" s="961">
        <v>7174.5099999999993</v>
      </c>
    </row>
    <row r="77" spans="1:10">
      <c r="A77" s="186"/>
      <c r="B77" s="186"/>
      <c r="C77" s="186">
        <v>604</v>
      </c>
      <c r="D77" s="186" t="s">
        <v>1142</v>
      </c>
      <c r="E77" s="199">
        <v>10249.299999999999</v>
      </c>
      <c r="F77" s="199">
        <v>0</v>
      </c>
      <c r="G77" s="199">
        <v>0</v>
      </c>
      <c r="H77" s="199">
        <v>10249.299999999999</v>
      </c>
      <c r="I77" s="199">
        <v>3074.79</v>
      </c>
      <c r="J77" s="199">
        <v>7174.5099999999993</v>
      </c>
    </row>
    <row r="78" spans="1:10" ht="45">
      <c r="A78" s="186"/>
      <c r="B78" s="937">
        <v>62</v>
      </c>
      <c r="C78" s="937"/>
      <c r="D78" s="938" t="s">
        <v>1143</v>
      </c>
      <c r="E78" s="939">
        <v>153493.85</v>
      </c>
      <c r="F78" s="939">
        <v>0</v>
      </c>
      <c r="G78" s="939">
        <v>0</v>
      </c>
      <c r="H78" s="939">
        <v>153493.85</v>
      </c>
      <c r="I78" s="939">
        <v>140505.75</v>
      </c>
      <c r="J78" s="939">
        <v>12988.099999999995</v>
      </c>
    </row>
    <row r="79" spans="1:10" ht="28.5">
      <c r="A79" s="186"/>
      <c r="B79" s="186"/>
      <c r="C79" s="186">
        <v>620</v>
      </c>
      <c r="D79" s="952" t="s">
        <v>1144</v>
      </c>
      <c r="E79" s="199">
        <v>0</v>
      </c>
      <c r="F79" s="199">
        <v>0</v>
      </c>
      <c r="G79" s="199">
        <v>0</v>
      </c>
      <c r="H79" s="199">
        <v>0</v>
      </c>
      <c r="I79" s="199">
        <v>0</v>
      </c>
      <c r="J79" s="199">
        <v>0</v>
      </c>
    </row>
    <row r="80" spans="1:10" ht="42.75">
      <c r="A80" s="186"/>
      <c r="B80" s="186"/>
      <c r="C80" s="186">
        <v>622</v>
      </c>
      <c r="D80" s="952" t="s">
        <v>1145</v>
      </c>
      <c r="E80" s="199">
        <v>80454.429999999993</v>
      </c>
      <c r="F80" s="199">
        <v>0</v>
      </c>
      <c r="G80" s="199">
        <v>0</v>
      </c>
      <c r="H80" s="199">
        <v>80454.429999999993</v>
      </c>
      <c r="I80" s="199">
        <v>77086.61</v>
      </c>
      <c r="J80" s="199">
        <v>3367.8199999999924</v>
      </c>
    </row>
    <row r="81" spans="1:10" ht="28.5">
      <c r="A81" s="186"/>
      <c r="B81" s="186"/>
      <c r="C81" s="186">
        <v>623</v>
      </c>
      <c r="D81" s="952" t="s">
        <v>1146</v>
      </c>
      <c r="E81" s="199">
        <v>8961.32</v>
      </c>
      <c r="F81" s="199">
        <v>0</v>
      </c>
      <c r="G81" s="199">
        <v>0</v>
      </c>
      <c r="H81" s="199">
        <v>8961.32</v>
      </c>
      <c r="I81" s="199">
        <v>2016.29</v>
      </c>
      <c r="J81" s="199">
        <v>6945.03</v>
      </c>
    </row>
    <row r="82" spans="1:10" ht="28.5">
      <c r="A82" s="186"/>
      <c r="B82" s="186"/>
      <c r="C82" s="186">
        <v>624</v>
      </c>
      <c r="D82" s="952" t="s">
        <v>1147</v>
      </c>
      <c r="E82" s="199">
        <v>51323.100000000006</v>
      </c>
      <c r="F82" s="199">
        <v>0</v>
      </c>
      <c r="G82" s="199">
        <v>0</v>
      </c>
      <c r="H82" s="199">
        <v>51323.100000000006</v>
      </c>
      <c r="I82" s="199">
        <v>48647.850000000006</v>
      </c>
      <c r="J82" s="199">
        <v>2675.25</v>
      </c>
    </row>
    <row r="83" spans="1:10" ht="28.5">
      <c r="A83" s="186"/>
      <c r="B83" s="186"/>
      <c r="C83" s="186">
        <v>629</v>
      </c>
      <c r="D83" s="952" t="s">
        <v>1148</v>
      </c>
      <c r="E83" s="199">
        <v>12755</v>
      </c>
      <c r="F83" s="199">
        <v>0</v>
      </c>
      <c r="G83" s="199">
        <v>0</v>
      </c>
      <c r="H83" s="199">
        <v>12755</v>
      </c>
      <c r="I83" s="199">
        <v>12755</v>
      </c>
      <c r="J83" s="199">
        <v>0</v>
      </c>
    </row>
    <row r="84" spans="1:10" ht="15">
      <c r="A84" s="186"/>
      <c r="B84" s="937">
        <v>65</v>
      </c>
      <c r="C84" s="937"/>
      <c r="D84" s="937" t="s">
        <v>1149</v>
      </c>
      <c r="E84" s="199">
        <v>4428</v>
      </c>
      <c r="F84" s="199">
        <v>0</v>
      </c>
      <c r="G84" s="199">
        <v>0</v>
      </c>
      <c r="H84" s="199">
        <v>4428</v>
      </c>
      <c r="I84" s="199">
        <v>885.6</v>
      </c>
      <c r="J84" s="199">
        <v>3542.4</v>
      </c>
    </row>
    <row r="85" spans="1:10">
      <c r="A85" s="186"/>
      <c r="B85" s="186"/>
      <c r="C85" s="186">
        <v>651</v>
      </c>
      <c r="D85" s="186" t="s">
        <v>1150</v>
      </c>
      <c r="E85" s="199">
        <v>4428</v>
      </c>
      <c r="F85" s="199">
        <v>0</v>
      </c>
      <c r="G85" s="199">
        <v>0</v>
      </c>
      <c r="H85" s="199">
        <v>4428</v>
      </c>
      <c r="I85" s="199">
        <v>885.6</v>
      </c>
      <c r="J85" s="199">
        <v>3542.4</v>
      </c>
    </row>
    <row r="86" spans="1:10" ht="15">
      <c r="A86" s="186"/>
      <c r="B86" s="937">
        <v>66</v>
      </c>
      <c r="C86" s="937"/>
      <c r="D86" s="937" t="s">
        <v>1151</v>
      </c>
      <c r="E86" s="939">
        <v>19372.009999999998</v>
      </c>
      <c r="F86" s="939">
        <v>0</v>
      </c>
      <c r="G86" s="939">
        <v>0</v>
      </c>
      <c r="H86" s="939">
        <v>19372.009999999998</v>
      </c>
      <c r="I86" s="939">
        <v>14255.39</v>
      </c>
      <c r="J86" s="939">
        <v>5116.619999999999</v>
      </c>
    </row>
    <row r="87" spans="1:10" ht="28.5">
      <c r="A87" s="186"/>
      <c r="B87" s="186"/>
      <c r="C87" s="186">
        <v>662</v>
      </c>
      <c r="D87" s="952" t="s">
        <v>1152</v>
      </c>
      <c r="E87" s="199">
        <v>19372.009999999998</v>
      </c>
      <c r="F87" s="199">
        <v>0</v>
      </c>
      <c r="G87" s="199">
        <v>0</v>
      </c>
      <c r="H87" s="199">
        <v>19372.009999999998</v>
      </c>
      <c r="I87" s="199">
        <v>14255.39</v>
      </c>
      <c r="J87" s="199">
        <v>5116.619999999999</v>
      </c>
    </row>
    <row r="88" spans="1:10" ht="15" thickBot="1">
      <c r="A88" s="971"/>
      <c r="B88" s="971"/>
      <c r="C88" s="971"/>
      <c r="D88" s="971"/>
      <c r="E88" s="983">
        <v>0</v>
      </c>
      <c r="F88" s="983">
        <v>0</v>
      </c>
      <c r="G88" s="983">
        <v>0</v>
      </c>
      <c r="H88" s="983">
        <v>0</v>
      </c>
      <c r="I88" s="983">
        <v>0</v>
      </c>
      <c r="J88" s="983">
        <v>0</v>
      </c>
    </row>
    <row r="89" spans="1:10" ht="15.75" thickBot="1">
      <c r="A89" s="975">
        <v>7</v>
      </c>
      <c r="B89" s="976"/>
      <c r="C89" s="976"/>
      <c r="D89" s="957" t="s">
        <v>1153</v>
      </c>
      <c r="E89" s="965">
        <v>1554197.3900000001</v>
      </c>
      <c r="F89" s="965">
        <v>27936.5</v>
      </c>
      <c r="G89" s="965">
        <v>36967.410000000003</v>
      </c>
      <c r="H89" s="965">
        <v>1545166.48</v>
      </c>
      <c r="I89" s="965">
        <v>767989.83</v>
      </c>
      <c r="J89" s="966">
        <v>777176.65</v>
      </c>
    </row>
    <row r="90" spans="1:10" ht="15">
      <c r="A90" s="973"/>
      <c r="B90" s="973">
        <v>74</v>
      </c>
      <c r="C90" s="973"/>
      <c r="D90" s="973" t="s">
        <v>1154</v>
      </c>
      <c r="E90" s="961">
        <v>1554197.3900000001</v>
      </c>
      <c r="F90" s="961">
        <v>27936.5</v>
      </c>
      <c r="G90" s="961">
        <v>36967.410000000003</v>
      </c>
      <c r="H90" s="961">
        <v>1545166.48</v>
      </c>
      <c r="I90" s="961">
        <v>767989.83</v>
      </c>
      <c r="J90" s="961">
        <v>777176.65</v>
      </c>
    </row>
    <row r="91" spans="1:10" ht="15">
      <c r="A91" s="937"/>
      <c r="B91" s="937"/>
      <c r="C91" s="186">
        <v>742</v>
      </c>
      <c r="D91" s="186" t="s">
        <v>1155</v>
      </c>
      <c r="E91" s="199">
        <v>364369.32</v>
      </c>
      <c r="F91" s="199">
        <v>27936.5</v>
      </c>
      <c r="G91" s="199">
        <v>36967.410000000003</v>
      </c>
      <c r="H91" s="199">
        <v>355338.41000000003</v>
      </c>
      <c r="I91" s="199">
        <v>313152.28999999998</v>
      </c>
      <c r="J91" s="199">
        <v>42186.120000000054</v>
      </c>
    </row>
    <row r="92" spans="1:10">
      <c r="A92" s="186"/>
      <c r="B92" s="186"/>
      <c r="C92" s="186">
        <v>743</v>
      </c>
      <c r="D92" s="186" t="s">
        <v>1156</v>
      </c>
      <c r="E92" s="199">
        <v>1081430.5</v>
      </c>
      <c r="F92" s="199">
        <v>0</v>
      </c>
      <c r="G92" s="199">
        <v>0</v>
      </c>
      <c r="H92" s="199">
        <v>1081430.5</v>
      </c>
      <c r="I92" s="199">
        <v>346559.97</v>
      </c>
      <c r="J92" s="199">
        <v>734870.53</v>
      </c>
    </row>
    <row r="93" spans="1:10">
      <c r="A93" s="186"/>
      <c r="B93" s="186"/>
      <c r="C93" s="186">
        <v>746</v>
      </c>
      <c r="D93" s="186" t="s">
        <v>1157</v>
      </c>
      <c r="E93" s="199">
        <v>75952.58</v>
      </c>
      <c r="F93" s="199">
        <v>0</v>
      </c>
      <c r="G93" s="199">
        <v>0</v>
      </c>
      <c r="H93" s="199">
        <v>75952.58</v>
      </c>
      <c r="I93" s="199">
        <v>75952.58</v>
      </c>
      <c r="J93" s="199">
        <v>0</v>
      </c>
    </row>
    <row r="94" spans="1:10">
      <c r="A94" s="186"/>
      <c r="B94" s="186"/>
      <c r="C94" s="186">
        <v>747</v>
      </c>
      <c r="D94" s="186" t="s">
        <v>1158</v>
      </c>
      <c r="E94" s="199">
        <v>10000</v>
      </c>
      <c r="F94" s="199">
        <v>0</v>
      </c>
      <c r="G94" s="199">
        <v>0</v>
      </c>
      <c r="H94" s="199">
        <v>10000</v>
      </c>
      <c r="I94" s="199">
        <v>10000</v>
      </c>
      <c r="J94" s="199">
        <v>0</v>
      </c>
    </row>
    <row r="95" spans="1:10">
      <c r="A95" s="186"/>
      <c r="B95" s="186"/>
      <c r="C95" s="186">
        <v>748</v>
      </c>
      <c r="D95" s="186" t="s">
        <v>1159</v>
      </c>
      <c r="E95" s="199">
        <v>22444.99</v>
      </c>
      <c r="F95" s="199">
        <v>0</v>
      </c>
      <c r="G95" s="199">
        <v>0</v>
      </c>
      <c r="H95" s="199">
        <v>22444.99</v>
      </c>
      <c r="I95" s="199">
        <v>22324.99</v>
      </c>
      <c r="J95" s="199">
        <v>120</v>
      </c>
    </row>
    <row r="96" spans="1:10" ht="15" thickBot="1">
      <c r="A96" s="971"/>
      <c r="B96" s="971"/>
      <c r="C96" s="971"/>
      <c r="D96" s="971"/>
      <c r="E96" s="983">
        <v>0</v>
      </c>
      <c r="F96" s="983">
        <v>0</v>
      </c>
      <c r="G96" s="983">
        <v>0</v>
      </c>
      <c r="H96" s="983">
        <v>0</v>
      </c>
      <c r="I96" s="983">
        <v>0</v>
      </c>
      <c r="J96" s="983">
        <v>0</v>
      </c>
    </row>
    <row r="97" spans="1:10" ht="60.75" thickBot="1">
      <c r="A97" s="975">
        <v>8</v>
      </c>
      <c r="B97" s="982"/>
      <c r="C97" s="982"/>
      <c r="D97" s="957" t="s">
        <v>1160</v>
      </c>
      <c r="E97" s="965">
        <v>582628.55000000005</v>
      </c>
      <c r="F97" s="965">
        <v>42705.599999999999</v>
      </c>
      <c r="G97" s="965">
        <v>0</v>
      </c>
      <c r="H97" s="965">
        <v>625334.15</v>
      </c>
      <c r="I97" s="965">
        <v>446376.12</v>
      </c>
      <c r="J97" s="966">
        <v>178958.03000000003</v>
      </c>
    </row>
    <row r="98" spans="1:10" ht="60">
      <c r="A98" s="981"/>
      <c r="B98" s="973">
        <v>80</v>
      </c>
      <c r="C98" s="973"/>
      <c r="D98" s="974" t="s">
        <v>1161</v>
      </c>
      <c r="E98" s="961">
        <v>582628.55000000005</v>
      </c>
      <c r="F98" s="961">
        <v>42705.599999999999</v>
      </c>
      <c r="G98" s="961">
        <v>0</v>
      </c>
      <c r="H98" s="961">
        <v>625334.15</v>
      </c>
      <c r="I98" s="961">
        <v>446376.12</v>
      </c>
      <c r="J98" s="961">
        <v>178958.03</v>
      </c>
    </row>
    <row r="99" spans="1:10" ht="28.5">
      <c r="A99" s="186"/>
      <c r="B99" s="186"/>
      <c r="C99" s="186">
        <v>800</v>
      </c>
      <c r="D99" s="952" t="s">
        <v>1162</v>
      </c>
      <c r="E99" s="199">
        <v>15737.61</v>
      </c>
      <c r="F99" s="199">
        <v>0</v>
      </c>
      <c r="G99" s="199">
        <v>0</v>
      </c>
      <c r="H99" s="199">
        <v>15737.61</v>
      </c>
      <c r="I99" s="199">
        <v>13367.21</v>
      </c>
      <c r="J99" s="199">
        <v>2370.4000000000015</v>
      </c>
    </row>
    <row r="100" spans="1:10" ht="29.25">
      <c r="A100" s="186"/>
      <c r="B100" s="937"/>
      <c r="C100" s="186">
        <v>803</v>
      </c>
      <c r="D100" s="952" t="s">
        <v>1163</v>
      </c>
      <c r="E100" s="199">
        <v>61833.97</v>
      </c>
      <c r="F100" s="199">
        <v>0</v>
      </c>
      <c r="G100" s="199">
        <v>0</v>
      </c>
      <c r="H100" s="199">
        <v>61833.97</v>
      </c>
      <c r="I100" s="199">
        <v>60393.97</v>
      </c>
      <c r="J100" s="199">
        <v>1440</v>
      </c>
    </row>
    <row r="101" spans="1:10" ht="43.5">
      <c r="A101" s="186"/>
      <c r="B101" s="937"/>
      <c r="C101" s="186">
        <v>804</v>
      </c>
      <c r="D101" s="952" t="s">
        <v>1177</v>
      </c>
      <c r="E101" s="199">
        <v>0</v>
      </c>
      <c r="F101" s="199">
        <v>42705.599999999999</v>
      </c>
      <c r="G101" s="199">
        <v>0</v>
      </c>
      <c r="H101" s="199">
        <v>42705.599999999999</v>
      </c>
      <c r="I101" s="199">
        <v>0</v>
      </c>
      <c r="J101" s="199">
        <v>42705.599999999999</v>
      </c>
    </row>
    <row r="102" spans="1:10" ht="42.75">
      <c r="A102" s="186"/>
      <c r="B102" s="186"/>
      <c r="C102" s="186">
        <v>805</v>
      </c>
      <c r="D102" s="952" t="s">
        <v>1164</v>
      </c>
      <c r="E102" s="199">
        <v>149347.22</v>
      </c>
      <c r="F102" s="199">
        <v>0</v>
      </c>
      <c r="G102" s="199">
        <v>0</v>
      </c>
      <c r="H102" s="199">
        <v>149347.22</v>
      </c>
      <c r="I102" s="199">
        <v>144167.31</v>
      </c>
      <c r="J102" s="199">
        <v>5179.9100000000035</v>
      </c>
    </row>
    <row r="103" spans="1:10" ht="28.5">
      <c r="A103" s="186"/>
      <c r="B103" s="186"/>
      <c r="C103" s="186">
        <v>806</v>
      </c>
      <c r="D103" s="952" t="s">
        <v>1165</v>
      </c>
      <c r="E103" s="199">
        <v>96162</v>
      </c>
      <c r="F103" s="199">
        <v>0</v>
      </c>
      <c r="G103" s="199">
        <v>0</v>
      </c>
      <c r="H103" s="199">
        <v>96162</v>
      </c>
      <c r="I103" s="199">
        <v>22415.599999999999</v>
      </c>
      <c r="J103" s="199">
        <v>73746.399999999994</v>
      </c>
    </row>
    <row r="104" spans="1:10" ht="57">
      <c r="A104" s="186"/>
      <c r="B104" s="186"/>
      <c r="C104" s="186">
        <v>808</v>
      </c>
      <c r="D104" s="952" t="s">
        <v>1166</v>
      </c>
      <c r="E104" s="199">
        <v>259547.75</v>
      </c>
      <c r="F104" s="199">
        <v>0</v>
      </c>
      <c r="G104" s="199">
        <v>0</v>
      </c>
      <c r="H104" s="199">
        <v>259547.75</v>
      </c>
      <c r="I104" s="199">
        <v>206032.03000000003</v>
      </c>
      <c r="J104" s="199">
        <v>53515.719999999987</v>
      </c>
    </row>
    <row r="105" spans="1:10" ht="15" thickBot="1">
      <c r="A105" s="971"/>
      <c r="B105" s="971"/>
      <c r="C105" s="971"/>
      <c r="D105" s="971"/>
      <c r="E105" s="983">
        <v>0</v>
      </c>
      <c r="F105" s="983">
        <v>0</v>
      </c>
      <c r="G105" s="983">
        <v>0</v>
      </c>
      <c r="H105" s="983">
        <v>0</v>
      </c>
      <c r="I105" s="983">
        <v>0</v>
      </c>
      <c r="J105" s="983">
        <v>0</v>
      </c>
    </row>
    <row r="106" spans="1:10" ht="15.75" thickBot="1">
      <c r="A106" s="975"/>
      <c r="B106" s="1166" t="s">
        <v>1167</v>
      </c>
      <c r="C106" s="1167"/>
      <c r="D106" s="1168"/>
      <c r="E106" s="965">
        <v>170613086.33000001</v>
      </c>
      <c r="F106" s="965">
        <v>19889720.579999998</v>
      </c>
      <c r="G106" s="965">
        <v>15033550.91</v>
      </c>
      <c r="H106" s="965">
        <v>175469256</v>
      </c>
      <c r="I106" s="965">
        <v>57035209.349999987</v>
      </c>
      <c r="J106" s="966">
        <v>118434046.65000001</v>
      </c>
    </row>
  </sheetData>
  <mergeCells count="3">
    <mergeCell ref="A4:D4"/>
    <mergeCell ref="B106:D106"/>
    <mergeCell ref="D2:H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60"/>
  <sheetViews>
    <sheetView tabSelected="1" topLeftCell="G1" zoomScale="150" zoomScaleNormal="150" workbookViewId="0">
      <selection activeCell="K11" sqref="K11"/>
    </sheetView>
  </sheetViews>
  <sheetFormatPr defaultRowHeight="14.25"/>
  <cols>
    <col min="1" max="1" width="2.875" customWidth="1"/>
    <col min="2" max="2" width="4.125" customWidth="1"/>
    <col min="3" max="3" width="3.5" customWidth="1"/>
    <col min="4" max="4" width="11.25" customWidth="1"/>
    <col min="5" max="5" width="8.5" customWidth="1"/>
    <col min="6" max="6" width="9.5" customWidth="1"/>
    <col min="7" max="7" width="7.625" customWidth="1"/>
    <col min="8" max="8" width="8" customWidth="1"/>
    <col min="9" max="9" width="9.625" customWidth="1"/>
    <col min="10" max="10" width="8.375" customWidth="1"/>
    <col min="11" max="11" width="9" customWidth="1"/>
    <col min="12" max="12" width="8" customWidth="1"/>
    <col min="13" max="13" width="6.5" customWidth="1"/>
    <col min="14" max="14" width="6.875" customWidth="1"/>
    <col min="15" max="15" width="7.75" customWidth="1"/>
    <col min="16" max="16" width="8" customWidth="1"/>
    <col min="17" max="17" width="7.375" customWidth="1"/>
    <col min="18" max="18" width="4.5" customWidth="1"/>
  </cols>
  <sheetData>
    <row r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 t="s">
        <v>415</v>
      </c>
      <c r="P1" s="53"/>
      <c r="Q1" s="53"/>
    </row>
    <row r="2" spans="1:18" ht="15">
      <c r="A2" s="53"/>
      <c r="B2" s="53"/>
      <c r="C2" s="53"/>
      <c r="D2" s="53"/>
      <c r="E2" s="53"/>
      <c r="F2" s="53"/>
      <c r="G2" s="53"/>
      <c r="H2" s="154" t="s">
        <v>960</v>
      </c>
      <c r="I2" s="53"/>
      <c r="J2" s="53"/>
      <c r="K2" s="53"/>
      <c r="L2" s="53"/>
      <c r="M2" s="53"/>
      <c r="N2" s="53"/>
      <c r="O2" s="17"/>
      <c r="P2" s="53"/>
      <c r="Q2" s="53"/>
    </row>
    <row r="3" spans="1:18" ht="15" thickBo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7"/>
      <c r="P3" s="53"/>
      <c r="Q3" s="53"/>
    </row>
    <row r="4" spans="1:18" ht="14.25" customHeight="1">
      <c r="A4" s="1038" t="s">
        <v>1</v>
      </c>
      <c r="B4" s="1041" t="s">
        <v>2</v>
      </c>
      <c r="C4" s="1041" t="s">
        <v>3</v>
      </c>
      <c r="D4" s="1044" t="s">
        <v>146</v>
      </c>
      <c r="E4" s="1051" t="s">
        <v>961</v>
      </c>
      <c r="F4" s="1036" t="s">
        <v>938</v>
      </c>
      <c r="G4" s="1054" t="s">
        <v>147</v>
      </c>
      <c r="H4" s="1054"/>
      <c r="I4" s="1054"/>
      <c r="J4" s="1054"/>
      <c r="K4" s="1054"/>
      <c r="L4" s="1054"/>
      <c r="M4" s="1054"/>
      <c r="N4" s="1054"/>
      <c r="O4" s="1054"/>
      <c r="P4" s="1054"/>
      <c r="Q4" s="1055"/>
      <c r="R4" s="1027" t="s">
        <v>409</v>
      </c>
    </row>
    <row r="5" spans="1:18" ht="14.25" customHeight="1">
      <c r="A5" s="1039"/>
      <c r="B5" s="1042"/>
      <c r="C5" s="1042"/>
      <c r="D5" s="1045"/>
      <c r="E5" s="1052"/>
      <c r="F5" s="1047"/>
      <c r="G5" s="1056" t="s">
        <v>148</v>
      </c>
      <c r="H5" s="1059" t="s">
        <v>147</v>
      </c>
      <c r="I5" s="1059"/>
      <c r="J5" s="1059"/>
      <c r="K5" s="1059"/>
      <c r="L5" s="1059"/>
      <c r="M5" s="1059"/>
      <c r="N5" s="1059"/>
      <c r="O5" s="1060" t="s">
        <v>149</v>
      </c>
      <c r="P5" s="1059" t="s">
        <v>147</v>
      </c>
      <c r="Q5" s="1062"/>
      <c r="R5" s="1050"/>
    </row>
    <row r="6" spans="1:18" ht="14.25" customHeight="1">
      <c r="A6" s="1039"/>
      <c r="B6" s="1042"/>
      <c r="C6" s="1042"/>
      <c r="D6" s="1045"/>
      <c r="E6" s="1052"/>
      <c r="F6" s="1047"/>
      <c r="G6" s="1057"/>
      <c r="H6" s="1048" t="s">
        <v>150</v>
      </c>
      <c r="I6" s="801" t="s">
        <v>147</v>
      </c>
      <c r="J6" s="802"/>
      <c r="K6" s="1048" t="s">
        <v>151</v>
      </c>
      <c r="L6" s="1048" t="s">
        <v>152</v>
      </c>
      <c r="M6" s="1048" t="s">
        <v>153</v>
      </c>
      <c r="N6" s="1048" t="s">
        <v>154</v>
      </c>
      <c r="O6" s="1060"/>
      <c r="P6" s="1048" t="s">
        <v>155</v>
      </c>
      <c r="Q6" s="803" t="s">
        <v>156</v>
      </c>
      <c r="R6" s="1050"/>
    </row>
    <row r="7" spans="1:18" ht="58.5" thickBot="1">
      <c r="A7" s="1040"/>
      <c r="B7" s="1043"/>
      <c r="C7" s="1043"/>
      <c r="D7" s="1046"/>
      <c r="E7" s="1053"/>
      <c r="F7" s="1037"/>
      <c r="G7" s="1058"/>
      <c r="H7" s="1049"/>
      <c r="I7" s="879" t="s">
        <v>157</v>
      </c>
      <c r="J7" s="880" t="s">
        <v>158</v>
      </c>
      <c r="K7" s="1049"/>
      <c r="L7" s="1049"/>
      <c r="M7" s="1049"/>
      <c r="N7" s="1049"/>
      <c r="O7" s="1061"/>
      <c r="P7" s="1049"/>
      <c r="Q7" s="881" t="s">
        <v>159</v>
      </c>
      <c r="R7" s="1028"/>
    </row>
    <row r="8" spans="1:18">
      <c r="A8" s="872" t="s">
        <v>160</v>
      </c>
      <c r="B8" s="872" t="s">
        <v>161</v>
      </c>
      <c r="C8" s="872" t="s">
        <v>162</v>
      </c>
      <c r="D8" s="862">
        <v>4</v>
      </c>
      <c r="E8" s="873"/>
      <c r="F8" s="874">
        <v>6</v>
      </c>
      <c r="G8" s="874">
        <v>7</v>
      </c>
      <c r="H8" s="875">
        <v>8</v>
      </c>
      <c r="I8" s="875">
        <v>9</v>
      </c>
      <c r="J8" s="875">
        <v>10</v>
      </c>
      <c r="K8" s="875">
        <v>11</v>
      </c>
      <c r="L8" s="875">
        <v>12</v>
      </c>
      <c r="M8" s="875">
        <v>13</v>
      </c>
      <c r="N8" s="875">
        <v>14</v>
      </c>
      <c r="O8" s="875">
        <v>15</v>
      </c>
      <c r="P8" s="876">
        <v>16</v>
      </c>
      <c r="Q8" s="877">
        <v>17</v>
      </c>
      <c r="R8" s="878"/>
    </row>
    <row r="9" spans="1:18">
      <c r="A9" s="807" t="s">
        <v>7</v>
      </c>
      <c r="B9" s="807"/>
      <c r="C9" s="807"/>
      <c r="D9" s="799" t="s">
        <v>163</v>
      </c>
      <c r="E9" s="811">
        <f t="shared" ref="E9:Q9" si="0">SUM(E10+E30+E32)</f>
        <v>6770949.7799999993</v>
      </c>
      <c r="F9" s="811">
        <f t="shared" si="0"/>
        <v>6207276.4499999993</v>
      </c>
      <c r="G9" s="812">
        <f t="shared" si="0"/>
        <v>2062847.1900000002</v>
      </c>
      <c r="H9" s="812">
        <f t="shared" si="0"/>
        <v>2026588.66</v>
      </c>
      <c r="I9" s="812">
        <f t="shared" si="0"/>
        <v>352144.07999999996</v>
      </c>
      <c r="J9" s="812">
        <f t="shared" si="0"/>
        <v>1674444.58</v>
      </c>
      <c r="K9" s="812">
        <f t="shared" si="0"/>
        <v>29170</v>
      </c>
      <c r="L9" s="812">
        <f t="shared" si="0"/>
        <v>7088.53</v>
      </c>
      <c r="M9" s="812">
        <f t="shared" si="0"/>
        <v>0</v>
      </c>
      <c r="N9" s="812">
        <f t="shared" si="0"/>
        <v>0</v>
      </c>
      <c r="O9" s="812">
        <f t="shared" si="0"/>
        <v>4144429.26</v>
      </c>
      <c r="P9" s="812">
        <f t="shared" si="0"/>
        <v>4144429.26</v>
      </c>
      <c r="Q9" s="812">
        <f t="shared" si="0"/>
        <v>3400366.51</v>
      </c>
      <c r="R9" s="813">
        <f>SUM(F9/E9)</f>
        <v>0.91675121684331851</v>
      </c>
    </row>
    <row r="10" spans="1:18" ht="24.75">
      <c r="A10" s="55"/>
      <c r="B10" s="58" t="s">
        <v>164</v>
      </c>
      <c r="C10" s="58"/>
      <c r="D10" s="51" t="s">
        <v>165</v>
      </c>
      <c r="E10" s="4">
        <f>SUM(E11:E29)</f>
        <v>6645979.7799999993</v>
      </c>
      <c r="F10" s="4">
        <f t="shared" ref="F10:Q10" si="1">SUM(F11:F29)</f>
        <v>6102992.6799999997</v>
      </c>
      <c r="G10" s="4">
        <f t="shared" si="1"/>
        <v>1958563.4200000002</v>
      </c>
      <c r="H10" s="4">
        <f t="shared" si="1"/>
        <v>1951474.89</v>
      </c>
      <c r="I10" s="4">
        <f t="shared" si="1"/>
        <v>352144.07999999996</v>
      </c>
      <c r="J10" s="4">
        <f t="shared" si="1"/>
        <v>1599330.81</v>
      </c>
      <c r="K10" s="4">
        <f t="shared" si="1"/>
        <v>0</v>
      </c>
      <c r="L10" s="4">
        <f t="shared" si="1"/>
        <v>7088.53</v>
      </c>
      <c r="M10" s="4">
        <f t="shared" si="1"/>
        <v>0</v>
      </c>
      <c r="N10" s="4">
        <f t="shared" si="1"/>
        <v>0</v>
      </c>
      <c r="O10" s="4">
        <f t="shared" si="1"/>
        <v>4144429.26</v>
      </c>
      <c r="P10" s="4">
        <f t="shared" si="1"/>
        <v>4144429.26</v>
      </c>
      <c r="Q10" s="59">
        <f t="shared" si="1"/>
        <v>3400366.51</v>
      </c>
      <c r="R10" s="93">
        <f t="shared" ref="R10:R51" si="2">SUM(F10/E10)</f>
        <v>0.91829841227714359</v>
      </c>
    </row>
    <row r="11" spans="1:18" ht="16.5">
      <c r="A11" s="55"/>
      <c r="B11" s="58"/>
      <c r="C11" s="58" t="s">
        <v>166</v>
      </c>
      <c r="D11" s="51" t="s">
        <v>167</v>
      </c>
      <c r="E11" s="4">
        <v>7447.78</v>
      </c>
      <c r="F11" s="4">
        <v>7088.53</v>
      </c>
      <c r="G11" s="4">
        <v>7088.53</v>
      </c>
      <c r="H11" s="59">
        <v>0</v>
      </c>
      <c r="I11" s="59">
        <v>0</v>
      </c>
      <c r="J11" s="59">
        <v>0</v>
      </c>
      <c r="K11" s="59">
        <v>0</v>
      </c>
      <c r="L11" s="4">
        <v>7088.53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93">
        <f t="shared" si="2"/>
        <v>0.95176414985405045</v>
      </c>
    </row>
    <row r="12" spans="1:18" ht="16.5">
      <c r="A12" s="55"/>
      <c r="B12" s="58"/>
      <c r="C12" s="58" t="s">
        <v>168</v>
      </c>
      <c r="D12" s="51" t="s">
        <v>169</v>
      </c>
      <c r="E12" s="4">
        <v>277909.02</v>
      </c>
      <c r="F12" s="4">
        <v>277806.90999999997</v>
      </c>
      <c r="G12" s="4">
        <v>277806.90999999997</v>
      </c>
      <c r="H12" s="4">
        <v>277806.90999999997</v>
      </c>
      <c r="I12" s="4">
        <v>277806.90999999997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93">
        <f t="shared" si="2"/>
        <v>0.99963257759679758</v>
      </c>
    </row>
    <row r="13" spans="1:18" ht="16.5">
      <c r="A13" s="55"/>
      <c r="B13" s="58"/>
      <c r="C13" s="58" t="s">
        <v>170</v>
      </c>
      <c r="D13" s="51" t="s">
        <v>171</v>
      </c>
      <c r="E13" s="4">
        <v>17715.849999999999</v>
      </c>
      <c r="F13" s="4">
        <v>16672.8</v>
      </c>
      <c r="G13" s="4">
        <v>16672.8</v>
      </c>
      <c r="H13" s="4">
        <v>16672.8</v>
      </c>
      <c r="I13" s="4">
        <v>16672.8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93">
        <f t="shared" si="2"/>
        <v>0.94112334434983369</v>
      </c>
    </row>
    <row r="14" spans="1:18" ht="16.5">
      <c r="A14" s="55"/>
      <c r="B14" s="58"/>
      <c r="C14" s="58" t="s">
        <v>172</v>
      </c>
      <c r="D14" s="51" t="s">
        <v>173</v>
      </c>
      <c r="E14" s="4">
        <v>51688.57</v>
      </c>
      <c r="F14" s="4">
        <v>51122.9</v>
      </c>
      <c r="G14" s="4">
        <v>51122.9</v>
      </c>
      <c r="H14" s="4">
        <v>51122.9</v>
      </c>
      <c r="I14" s="4">
        <v>51122.9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93">
        <f t="shared" si="2"/>
        <v>0.98905618785739291</v>
      </c>
    </row>
    <row r="15" spans="1:18" ht="16.5">
      <c r="A15" s="55"/>
      <c r="B15" s="58"/>
      <c r="C15" s="58" t="s">
        <v>174</v>
      </c>
      <c r="D15" s="51" t="s">
        <v>175</v>
      </c>
      <c r="E15" s="4">
        <v>6984.33</v>
      </c>
      <c r="F15" s="4">
        <v>6541.47</v>
      </c>
      <c r="G15" s="4">
        <v>6541.47</v>
      </c>
      <c r="H15" s="4">
        <v>6541.47</v>
      </c>
      <c r="I15" s="4">
        <v>6541.47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93">
        <f t="shared" si="2"/>
        <v>0.93659234314529816</v>
      </c>
    </row>
    <row r="16" spans="1:18" ht="33">
      <c r="A16" s="55"/>
      <c r="B16" s="58"/>
      <c r="C16" s="58" t="s">
        <v>178</v>
      </c>
      <c r="D16" s="51" t="s">
        <v>179</v>
      </c>
      <c r="E16" s="4">
        <v>5119.6899999999996</v>
      </c>
      <c r="F16" s="4">
        <v>4706.01</v>
      </c>
      <c r="G16" s="4">
        <v>4706.01</v>
      </c>
      <c r="H16" s="4">
        <v>4706.01</v>
      </c>
      <c r="I16" s="4">
        <v>0</v>
      </c>
      <c r="J16" s="4">
        <v>4706.01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93">
        <f>SUM(F16/E16)</f>
        <v>0.91919823270549594</v>
      </c>
    </row>
    <row r="17" spans="1:18" ht="16.5">
      <c r="A17" s="55"/>
      <c r="B17" s="58"/>
      <c r="C17" s="58" t="s">
        <v>180</v>
      </c>
      <c r="D17" s="51" t="s">
        <v>181</v>
      </c>
      <c r="E17" s="4">
        <v>147882.5</v>
      </c>
      <c r="F17" s="4">
        <v>139588.23000000001</v>
      </c>
      <c r="G17" s="4">
        <v>139588.23000000001</v>
      </c>
      <c r="H17" s="4">
        <v>139588.23000000001</v>
      </c>
      <c r="I17" s="59">
        <v>0</v>
      </c>
      <c r="J17" s="4">
        <v>139588.23000000001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93">
        <f t="shared" si="2"/>
        <v>0.94391310668943251</v>
      </c>
    </row>
    <row r="18" spans="1:18">
      <c r="A18" s="55"/>
      <c r="B18" s="58"/>
      <c r="C18" s="58" t="s">
        <v>182</v>
      </c>
      <c r="D18" s="51" t="s">
        <v>183</v>
      </c>
      <c r="E18" s="4">
        <v>420570</v>
      </c>
      <c r="F18" s="4">
        <v>418645.42</v>
      </c>
      <c r="G18" s="4">
        <v>418645.42</v>
      </c>
      <c r="H18" s="4">
        <v>418645.42</v>
      </c>
      <c r="I18" s="59">
        <v>0</v>
      </c>
      <c r="J18" s="4">
        <v>418645.42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93">
        <f t="shared" si="2"/>
        <v>0.99542387711914782</v>
      </c>
    </row>
    <row r="19" spans="1:18" ht="16.5">
      <c r="A19" s="55"/>
      <c r="B19" s="58"/>
      <c r="C19" s="58" t="s">
        <v>184</v>
      </c>
      <c r="D19" s="51" t="s">
        <v>185</v>
      </c>
      <c r="E19" s="4">
        <v>7000</v>
      </c>
      <c r="F19" s="4">
        <v>3191</v>
      </c>
      <c r="G19" s="4">
        <v>3191</v>
      </c>
      <c r="H19" s="4">
        <v>3191</v>
      </c>
      <c r="I19" s="59">
        <v>0</v>
      </c>
      <c r="J19" s="4">
        <v>3191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93">
        <f t="shared" si="2"/>
        <v>0.45585714285714285</v>
      </c>
    </row>
    <row r="20" spans="1:18" ht="16.5">
      <c r="A20" s="55"/>
      <c r="B20" s="58"/>
      <c r="C20" s="58" t="s">
        <v>186</v>
      </c>
      <c r="D20" s="51" t="s">
        <v>187</v>
      </c>
      <c r="E20" s="4">
        <v>360</v>
      </c>
      <c r="F20" s="4">
        <v>100</v>
      </c>
      <c r="G20" s="4">
        <v>100</v>
      </c>
      <c r="H20" s="4">
        <v>100</v>
      </c>
      <c r="I20" s="59">
        <v>0</v>
      </c>
      <c r="J20" s="4">
        <v>100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93">
        <f t="shared" si="2"/>
        <v>0.27777777777777779</v>
      </c>
    </row>
    <row r="21" spans="1:18">
      <c r="A21" s="55"/>
      <c r="B21" s="58"/>
      <c r="C21" s="58" t="s">
        <v>188</v>
      </c>
      <c r="D21" s="51" t="s">
        <v>189</v>
      </c>
      <c r="E21" s="4">
        <v>1026534</v>
      </c>
      <c r="F21" s="4">
        <v>989147.35</v>
      </c>
      <c r="G21" s="4">
        <v>989147.35</v>
      </c>
      <c r="H21" s="4">
        <v>989147.35</v>
      </c>
      <c r="I21" s="59">
        <v>0</v>
      </c>
      <c r="J21" s="4">
        <v>989147.35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93">
        <f t="shared" si="2"/>
        <v>0.96357972556193949</v>
      </c>
    </row>
    <row r="22" spans="1:18" ht="49.5">
      <c r="A22" s="55"/>
      <c r="B22" s="58"/>
      <c r="C22" s="58" t="s">
        <v>190</v>
      </c>
      <c r="D22" s="51" t="s">
        <v>191</v>
      </c>
      <c r="E22" s="4">
        <v>1600</v>
      </c>
      <c r="F22" s="4">
        <v>1422.62</v>
      </c>
      <c r="G22" s="4">
        <v>1422.62</v>
      </c>
      <c r="H22" s="4">
        <v>1422.62</v>
      </c>
      <c r="I22" s="59">
        <v>0</v>
      </c>
      <c r="J22" s="4">
        <v>1422.62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93">
        <f t="shared" si="2"/>
        <v>0.88913749999999991</v>
      </c>
    </row>
    <row r="23" spans="1:18">
      <c r="A23" s="55"/>
      <c r="B23" s="58"/>
      <c r="C23" s="58" t="s">
        <v>194</v>
      </c>
      <c r="D23" s="60" t="s">
        <v>195</v>
      </c>
      <c r="E23" s="4">
        <v>3010</v>
      </c>
      <c r="F23" s="4">
        <v>2448</v>
      </c>
      <c r="G23" s="4">
        <v>2448</v>
      </c>
      <c r="H23" s="4">
        <v>2448</v>
      </c>
      <c r="I23" s="59">
        <v>0</v>
      </c>
      <c r="J23" s="4">
        <v>2448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93">
        <f t="shared" si="2"/>
        <v>0.81328903654485052</v>
      </c>
    </row>
    <row r="24" spans="1:18" ht="24.75">
      <c r="A24" s="55"/>
      <c r="B24" s="58"/>
      <c r="C24" s="58" t="s">
        <v>196</v>
      </c>
      <c r="D24" s="51" t="s">
        <v>197</v>
      </c>
      <c r="E24" s="4">
        <v>8935.98</v>
      </c>
      <c r="F24" s="4">
        <v>8935.2900000000009</v>
      </c>
      <c r="G24" s="4">
        <v>8935.2900000000009</v>
      </c>
      <c r="H24" s="4">
        <v>8935.2900000000009</v>
      </c>
      <c r="I24" s="59">
        <v>0</v>
      </c>
      <c r="J24" s="4">
        <v>8935.2900000000009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93">
        <f t="shared" si="2"/>
        <v>0.99992278407068969</v>
      </c>
    </row>
    <row r="25" spans="1:18" ht="16.5">
      <c r="A25" s="55"/>
      <c r="B25" s="58"/>
      <c r="C25" s="58" t="s">
        <v>198</v>
      </c>
      <c r="D25" s="51" t="s">
        <v>199</v>
      </c>
      <c r="E25" s="4">
        <v>35916</v>
      </c>
      <c r="F25" s="4">
        <v>31146.89</v>
      </c>
      <c r="G25" s="4">
        <v>31146.89</v>
      </c>
      <c r="H25" s="4">
        <v>31146.89</v>
      </c>
      <c r="I25" s="59">
        <v>0</v>
      </c>
      <c r="J25" s="4">
        <v>31146.89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93">
        <f t="shared" si="2"/>
        <v>0.86721489029958787</v>
      </c>
    </row>
    <row r="26" spans="1:18" ht="16.5">
      <c r="A26" s="55"/>
      <c r="B26" s="58"/>
      <c r="C26" s="58" t="s">
        <v>202</v>
      </c>
      <c r="D26" s="51" t="s">
        <v>203</v>
      </c>
      <c r="E26" s="4">
        <v>848519</v>
      </c>
      <c r="F26" s="4">
        <v>695100.75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4">
        <v>695100.75</v>
      </c>
      <c r="P26" s="4">
        <v>695100.75</v>
      </c>
      <c r="Q26" s="59">
        <v>0</v>
      </c>
      <c r="R26" s="93">
        <f t="shared" si="2"/>
        <v>0.81919291141388706</v>
      </c>
    </row>
    <row r="27" spans="1:18" ht="16.5">
      <c r="A27" s="55"/>
      <c r="B27" s="58"/>
      <c r="C27" s="58" t="s">
        <v>603</v>
      </c>
      <c r="D27" s="51" t="s">
        <v>203</v>
      </c>
      <c r="E27" s="4">
        <v>2143862.31</v>
      </c>
      <c r="F27" s="4">
        <v>2127763.96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/>
      <c r="O27" s="4">
        <v>2127763.96</v>
      </c>
      <c r="P27" s="4">
        <v>2127763.96</v>
      </c>
      <c r="Q27" s="4">
        <v>2127763.96</v>
      </c>
      <c r="R27" s="93">
        <f t="shared" si="2"/>
        <v>0.99249095899260431</v>
      </c>
    </row>
    <row r="28" spans="1:18" ht="16.5">
      <c r="A28" s="55"/>
      <c r="B28" s="58"/>
      <c r="C28" s="58" t="s">
        <v>204</v>
      </c>
      <c r="D28" s="51" t="s">
        <v>203</v>
      </c>
      <c r="E28" s="4">
        <v>1585962.25</v>
      </c>
      <c r="F28" s="4">
        <v>1272602.55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4">
        <v>1272602.55</v>
      </c>
      <c r="P28" s="4">
        <v>1272602.55</v>
      </c>
      <c r="Q28" s="4">
        <v>1272602.55</v>
      </c>
      <c r="R28" s="93">
        <f t="shared" si="2"/>
        <v>0.80241667164524255</v>
      </c>
    </row>
    <row r="29" spans="1:18" ht="24.75">
      <c r="A29" s="55"/>
      <c r="B29" s="58"/>
      <c r="C29" s="58" t="s">
        <v>205</v>
      </c>
      <c r="D29" s="51" t="s">
        <v>223</v>
      </c>
      <c r="E29" s="4">
        <v>48962.5</v>
      </c>
      <c r="F29" s="4">
        <v>48962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4">
        <v>48962</v>
      </c>
      <c r="P29" s="4">
        <v>48962</v>
      </c>
      <c r="Q29" s="59">
        <v>0</v>
      </c>
      <c r="R29" s="93">
        <f t="shared" si="2"/>
        <v>0.99998978810314021</v>
      </c>
    </row>
    <row r="30" spans="1:18">
      <c r="A30" s="55"/>
      <c r="B30" s="58" t="s">
        <v>206</v>
      </c>
      <c r="C30" s="58"/>
      <c r="D30" s="51" t="s">
        <v>207</v>
      </c>
      <c r="E30" s="4">
        <f>SUM(E31)</f>
        <v>40000</v>
      </c>
      <c r="F30" s="4">
        <f>SUM(F31)</f>
        <v>35423.72</v>
      </c>
      <c r="G30" s="59">
        <f>SUM(G31)</f>
        <v>35423.72</v>
      </c>
      <c r="H30" s="59">
        <f>SUM(H31)</f>
        <v>35423.72</v>
      </c>
      <c r="I30" s="59">
        <f t="shared" ref="I30:Q30" si="3">SUM(I31)</f>
        <v>0</v>
      </c>
      <c r="J30" s="59">
        <f t="shared" si="3"/>
        <v>35423.72</v>
      </c>
      <c r="K30" s="59">
        <f t="shared" si="3"/>
        <v>0</v>
      </c>
      <c r="L30" s="59">
        <f t="shared" si="3"/>
        <v>0</v>
      </c>
      <c r="M30" s="59">
        <f t="shared" si="3"/>
        <v>0</v>
      </c>
      <c r="N30" s="59">
        <f t="shared" si="3"/>
        <v>0</v>
      </c>
      <c r="O30" s="59">
        <f t="shared" si="3"/>
        <v>0</v>
      </c>
      <c r="P30" s="59">
        <f t="shared" si="3"/>
        <v>0</v>
      </c>
      <c r="Q30" s="59">
        <f t="shared" si="3"/>
        <v>0</v>
      </c>
      <c r="R30" s="93">
        <f t="shared" si="2"/>
        <v>0.88559300000000007</v>
      </c>
    </row>
    <row r="31" spans="1:18" ht="41.25">
      <c r="A31" s="55"/>
      <c r="B31" s="58"/>
      <c r="C31" s="58" t="s">
        <v>208</v>
      </c>
      <c r="D31" s="51" t="s">
        <v>209</v>
      </c>
      <c r="E31" s="65">
        <v>40000</v>
      </c>
      <c r="F31" s="65">
        <v>35423.72</v>
      </c>
      <c r="G31" s="65">
        <v>35423.72</v>
      </c>
      <c r="H31" s="65">
        <v>35423.72</v>
      </c>
      <c r="I31" s="65">
        <v>0</v>
      </c>
      <c r="J31" s="65">
        <v>35423.72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93">
        <f t="shared" si="2"/>
        <v>0.88559300000000007</v>
      </c>
    </row>
    <row r="32" spans="1:18">
      <c r="A32" s="55"/>
      <c r="B32" s="58" t="s">
        <v>9</v>
      </c>
      <c r="C32" s="58"/>
      <c r="D32" s="51" t="s">
        <v>210</v>
      </c>
      <c r="E32" s="65">
        <f>SUM(E33:E35)</f>
        <v>84970</v>
      </c>
      <c r="F32" s="65">
        <f t="shared" ref="F32:Q32" si="4">SUM(F33:F35)</f>
        <v>68860.05</v>
      </c>
      <c r="G32" s="65">
        <f t="shared" si="4"/>
        <v>68860.05</v>
      </c>
      <c r="H32" s="65">
        <f t="shared" si="4"/>
        <v>39690.050000000003</v>
      </c>
      <c r="I32" s="65">
        <f t="shared" si="4"/>
        <v>0</v>
      </c>
      <c r="J32" s="65">
        <f t="shared" si="4"/>
        <v>39690.050000000003</v>
      </c>
      <c r="K32" s="65">
        <f t="shared" si="4"/>
        <v>29170</v>
      </c>
      <c r="L32" s="65">
        <f t="shared" si="4"/>
        <v>0</v>
      </c>
      <c r="M32" s="65">
        <f t="shared" si="4"/>
        <v>0</v>
      </c>
      <c r="N32" s="65">
        <f t="shared" si="4"/>
        <v>0</v>
      </c>
      <c r="O32" s="65">
        <f t="shared" si="4"/>
        <v>0</v>
      </c>
      <c r="P32" s="65">
        <f t="shared" si="4"/>
        <v>0</v>
      </c>
      <c r="Q32" s="65">
        <f t="shared" si="4"/>
        <v>0</v>
      </c>
      <c r="R32" s="93">
        <f t="shared" si="2"/>
        <v>0.81040426032717439</v>
      </c>
    </row>
    <row r="33" spans="1:18" ht="74.25">
      <c r="A33" s="55"/>
      <c r="B33" s="58"/>
      <c r="C33" s="58" t="s">
        <v>416</v>
      </c>
      <c r="D33" s="51" t="s">
        <v>417</v>
      </c>
      <c r="E33" s="65">
        <v>30000</v>
      </c>
      <c r="F33" s="65">
        <v>29170</v>
      </c>
      <c r="G33" s="65">
        <v>29170</v>
      </c>
      <c r="H33" s="65">
        <v>0</v>
      </c>
      <c r="I33" s="65">
        <v>0</v>
      </c>
      <c r="J33" s="65">
        <v>0</v>
      </c>
      <c r="K33" s="65">
        <v>29170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93">
        <f t="shared" si="2"/>
        <v>0.97233333333333338</v>
      </c>
    </row>
    <row r="34" spans="1:18">
      <c r="A34" s="55"/>
      <c r="B34" s="58"/>
      <c r="C34" s="58" t="s">
        <v>188</v>
      </c>
      <c r="D34" s="51" t="s">
        <v>189</v>
      </c>
      <c r="E34" s="4">
        <v>12000</v>
      </c>
      <c r="F34" s="4">
        <v>6150</v>
      </c>
      <c r="G34" s="59">
        <v>6150</v>
      </c>
      <c r="H34" s="59">
        <v>6150</v>
      </c>
      <c r="I34" s="59">
        <v>0</v>
      </c>
      <c r="J34" s="59">
        <v>6150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93">
        <f t="shared" si="2"/>
        <v>0.51249999999999996</v>
      </c>
    </row>
    <row r="35" spans="1:18" ht="33">
      <c r="A35" s="55"/>
      <c r="B35" s="58"/>
      <c r="C35" s="58" t="s">
        <v>200</v>
      </c>
      <c r="D35" s="51" t="s">
        <v>201</v>
      </c>
      <c r="E35" s="4">
        <v>42970</v>
      </c>
      <c r="F35" s="4">
        <v>33540.050000000003</v>
      </c>
      <c r="G35" s="4">
        <v>33540.050000000003</v>
      </c>
      <c r="H35" s="4">
        <v>33540.050000000003</v>
      </c>
      <c r="I35" s="59">
        <v>0</v>
      </c>
      <c r="J35" s="4">
        <v>33540.050000000003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93">
        <f t="shared" si="2"/>
        <v>0.78054572957877599</v>
      </c>
    </row>
    <row r="36" spans="1:18">
      <c r="A36" s="55"/>
      <c r="B36" s="58"/>
      <c r="C36" s="58"/>
      <c r="D36" s="51"/>
      <c r="E36" s="51"/>
      <c r="F36" s="4"/>
      <c r="G36" s="59"/>
      <c r="H36" s="59"/>
      <c r="I36" s="59"/>
      <c r="J36" s="59"/>
      <c r="K36" s="59"/>
      <c r="L36" s="59"/>
      <c r="M36" s="59"/>
      <c r="N36" s="59"/>
      <c r="O36" s="59"/>
      <c r="P36" s="66"/>
      <c r="Q36" s="92"/>
      <c r="R36" s="93"/>
    </row>
    <row r="37" spans="1:18">
      <c r="A37" s="807" t="s">
        <v>17</v>
      </c>
      <c r="B37" s="807"/>
      <c r="C37" s="807"/>
      <c r="D37" s="799" t="s">
        <v>211</v>
      </c>
      <c r="E37" s="811">
        <f>SUM(E38+E40+E46)</f>
        <v>6334799.6399999987</v>
      </c>
      <c r="F37" s="811">
        <f t="shared" ref="F37:Q37" si="5">SUM(F38+F40+F46)</f>
        <v>5966562.2399999993</v>
      </c>
      <c r="G37" s="811">
        <f t="shared" si="5"/>
        <v>2025298.48</v>
      </c>
      <c r="H37" s="811">
        <f t="shared" si="5"/>
        <v>2025298.48</v>
      </c>
      <c r="I37" s="811">
        <f t="shared" si="5"/>
        <v>0</v>
      </c>
      <c r="J37" s="811">
        <f t="shared" si="5"/>
        <v>2025298.48</v>
      </c>
      <c r="K37" s="811">
        <f t="shared" si="5"/>
        <v>0</v>
      </c>
      <c r="L37" s="811">
        <f t="shared" si="5"/>
        <v>0</v>
      </c>
      <c r="M37" s="811">
        <f t="shared" si="5"/>
        <v>0</v>
      </c>
      <c r="N37" s="811">
        <f t="shared" si="5"/>
        <v>0</v>
      </c>
      <c r="O37" s="811">
        <f t="shared" si="5"/>
        <v>3941263.76</v>
      </c>
      <c r="P37" s="811">
        <f t="shared" si="5"/>
        <v>3941263.76</v>
      </c>
      <c r="Q37" s="812">
        <f t="shared" si="5"/>
        <v>0</v>
      </c>
      <c r="R37" s="813">
        <f t="shared" si="2"/>
        <v>0.94187071084698115</v>
      </c>
    </row>
    <row r="38" spans="1:18">
      <c r="A38" s="55"/>
      <c r="B38" s="58" t="s">
        <v>718</v>
      </c>
      <c r="C38" s="58"/>
      <c r="D38" s="51" t="s">
        <v>719</v>
      </c>
      <c r="E38" s="77">
        <f t="shared" ref="E38:Q38" si="6">SUM(E39)</f>
        <v>225010.09</v>
      </c>
      <c r="F38" s="77">
        <f t="shared" si="6"/>
        <v>225010.09</v>
      </c>
      <c r="G38" s="77">
        <f t="shared" si="6"/>
        <v>0</v>
      </c>
      <c r="H38" s="78">
        <f t="shared" si="6"/>
        <v>0</v>
      </c>
      <c r="I38" s="78">
        <f t="shared" si="6"/>
        <v>0</v>
      </c>
      <c r="J38" s="78">
        <f t="shared" si="6"/>
        <v>0</v>
      </c>
      <c r="K38" s="77">
        <f t="shared" si="6"/>
        <v>0</v>
      </c>
      <c r="L38" s="78">
        <f t="shared" si="6"/>
        <v>0</v>
      </c>
      <c r="M38" s="78">
        <f t="shared" si="6"/>
        <v>0</v>
      </c>
      <c r="N38" s="78">
        <f t="shared" si="6"/>
        <v>0</v>
      </c>
      <c r="O38" s="78">
        <f t="shared" si="6"/>
        <v>225010.09</v>
      </c>
      <c r="P38" s="78">
        <f t="shared" si="6"/>
        <v>225010.09</v>
      </c>
      <c r="Q38" s="78">
        <f t="shared" si="6"/>
        <v>0</v>
      </c>
      <c r="R38" s="162">
        <f t="shared" si="2"/>
        <v>1</v>
      </c>
    </row>
    <row r="39" spans="1:18" ht="16.5">
      <c r="A39" s="55"/>
      <c r="B39" s="58"/>
      <c r="C39" s="58" t="s">
        <v>202</v>
      </c>
      <c r="D39" s="51" t="s">
        <v>222</v>
      </c>
      <c r="E39" s="77">
        <v>225010.09</v>
      </c>
      <c r="F39" s="77">
        <v>225010.09</v>
      </c>
      <c r="G39" s="77">
        <v>0</v>
      </c>
      <c r="H39" s="78">
        <v>0</v>
      </c>
      <c r="I39" s="78">
        <v>0</v>
      </c>
      <c r="J39" s="78">
        <v>0</v>
      </c>
      <c r="K39" s="77">
        <v>0</v>
      </c>
      <c r="L39" s="78">
        <v>0</v>
      </c>
      <c r="M39" s="78">
        <v>0</v>
      </c>
      <c r="N39" s="78">
        <v>0</v>
      </c>
      <c r="O39" s="77">
        <v>225010.09</v>
      </c>
      <c r="P39" s="77">
        <v>225010.09</v>
      </c>
      <c r="Q39" s="78">
        <v>0</v>
      </c>
      <c r="R39" s="162">
        <f t="shared" si="2"/>
        <v>1</v>
      </c>
    </row>
    <row r="40" spans="1:18">
      <c r="A40" s="55"/>
      <c r="B40" s="58" t="s">
        <v>20</v>
      </c>
      <c r="C40" s="58"/>
      <c r="D40" s="51" t="s">
        <v>21</v>
      </c>
      <c r="E40" s="4">
        <f t="shared" ref="E40:Q40" si="7">SUM(E41:E45)</f>
        <v>4528167.2799999993</v>
      </c>
      <c r="F40" s="4">
        <f t="shared" si="7"/>
        <v>4285829.0199999996</v>
      </c>
      <c r="G40" s="4">
        <f t="shared" si="7"/>
        <v>955999.41</v>
      </c>
      <c r="H40" s="4">
        <f t="shared" si="7"/>
        <v>955999.41</v>
      </c>
      <c r="I40" s="4">
        <f t="shared" si="7"/>
        <v>0</v>
      </c>
      <c r="J40" s="4">
        <f t="shared" si="7"/>
        <v>955999.41</v>
      </c>
      <c r="K40" s="4">
        <f t="shared" si="7"/>
        <v>0</v>
      </c>
      <c r="L40" s="4">
        <f t="shared" si="7"/>
        <v>0</v>
      </c>
      <c r="M40" s="4">
        <f t="shared" si="7"/>
        <v>0</v>
      </c>
      <c r="N40" s="4">
        <f t="shared" si="7"/>
        <v>0</v>
      </c>
      <c r="O40" s="4">
        <f t="shared" si="7"/>
        <v>3329829.61</v>
      </c>
      <c r="P40" s="4">
        <f t="shared" si="7"/>
        <v>3329829.61</v>
      </c>
      <c r="Q40" s="59">
        <f t="shared" si="7"/>
        <v>0</v>
      </c>
      <c r="R40" s="93">
        <f t="shared" si="2"/>
        <v>0.9464820433930613</v>
      </c>
    </row>
    <row r="41" spans="1:18" ht="16.5">
      <c r="A41" s="55"/>
      <c r="B41" s="58"/>
      <c r="C41" s="58" t="s">
        <v>180</v>
      </c>
      <c r="D41" s="51" t="s">
        <v>181</v>
      </c>
      <c r="E41" s="4">
        <v>207000</v>
      </c>
      <c r="F41" s="4">
        <v>180031.81</v>
      </c>
      <c r="G41" s="4">
        <v>180031.81</v>
      </c>
      <c r="H41" s="4">
        <v>180031.81</v>
      </c>
      <c r="I41" s="59">
        <v>0</v>
      </c>
      <c r="J41" s="4">
        <v>180031.81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93">
        <f t="shared" si="2"/>
        <v>0.86971888888888893</v>
      </c>
    </row>
    <row r="42" spans="1:18" ht="16.5">
      <c r="A42" s="55"/>
      <c r="B42" s="58"/>
      <c r="C42" s="70" t="s">
        <v>184</v>
      </c>
      <c r="D42" s="60" t="s">
        <v>185</v>
      </c>
      <c r="E42" s="4">
        <v>580500</v>
      </c>
      <c r="F42" s="4">
        <v>572614.21</v>
      </c>
      <c r="G42" s="4">
        <v>572614.21</v>
      </c>
      <c r="H42" s="4">
        <v>572614.21</v>
      </c>
      <c r="I42" s="59">
        <v>0</v>
      </c>
      <c r="J42" s="4">
        <v>572614.21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93">
        <f t="shared" si="2"/>
        <v>0.98641552110249775</v>
      </c>
    </row>
    <row r="43" spans="1:18">
      <c r="A43" s="55"/>
      <c r="B43" s="58"/>
      <c r="C43" s="58" t="s">
        <v>188</v>
      </c>
      <c r="D43" s="51" t="s">
        <v>189</v>
      </c>
      <c r="E43" s="4">
        <v>256200</v>
      </c>
      <c r="F43" s="4">
        <v>203134.39</v>
      </c>
      <c r="G43" s="4">
        <v>203134.39</v>
      </c>
      <c r="H43" s="4">
        <v>203134.39</v>
      </c>
      <c r="I43" s="59">
        <v>0</v>
      </c>
      <c r="J43" s="4">
        <v>203134.39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93">
        <f t="shared" si="2"/>
        <v>0.79287427790788456</v>
      </c>
    </row>
    <row r="44" spans="1:18">
      <c r="A44" s="55"/>
      <c r="B44" s="58"/>
      <c r="C44" s="58" t="s">
        <v>194</v>
      </c>
      <c r="D44" s="51" t="s">
        <v>424</v>
      </c>
      <c r="E44" s="4">
        <v>1000</v>
      </c>
      <c r="F44" s="4">
        <v>219</v>
      </c>
      <c r="G44" s="4">
        <v>219</v>
      </c>
      <c r="H44" s="4">
        <v>219</v>
      </c>
      <c r="I44" s="59">
        <v>0</v>
      </c>
      <c r="J44" s="4">
        <v>219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93">
        <f t="shared" si="2"/>
        <v>0.219</v>
      </c>
    </row>
    <row r="45" spans="1:18" ht="16.5">
      <c r="A45" s="55"/>
      <c r="B45" s="58"/>
      <c r="C45" s="58" t="s">
        <v>202</v>
      </c>
      <c r="D45" s="51" t="s">
        <v>203</v>
      </c>
      <c r="E45" s="4">
        <v>3483467.28</v>
      </c>
      <c r="F45" s="4">
        <v>3329829.61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4">
        <v>3329829.61</v>
      </c>
      <c r="P45" s="4">
        <v>3329829.61</v>
      </c>
      <c r="Q45" s="59">
        <v>0</v>
      </c>
      <c r="R45" s="93">
        <f t="shared" si="2"/>
        <v>0.95589518785432659</v>
      </c>
    </row>
    <row r="46" spans="1:18">
      <c r="A46" s="55"/>
      <c r="B46" s="58" t="s">
        <v>720</v>
      </c>
      <c r="C46" s="58"/>
      <c r="D46" s="51" t="s">
        <v>721</v>
      </c>
      <c r="E46" s="4">
        <f>SUM(E47:E51)</f>
        <v>1581622.27</v>
      </c>
      <c r="F46" s="4">
        <f t="shared" ref="F46:Q46" si="8">SUM(F47:F51)</f>
        <v>1455723.1300000001</v>
      </c>
      <c r="G46" s="59">
        <f t="shared" si="8"/>
        <v>1069299.07</v>
      </c>
      <c r="H46" s="59">
        <f t="shared" si="8"/>
        <v>1069299.07</v>
      </c>
      <c r="I46" s="59">
        <f t="shared" si="8"/>
        <v>0</v>
      </c>
      <c r="J46" s="59">
        <f t="shared" si="8"/>
        <v>1069299.07</v>
      </c>
      <c r="K46" s="59">
        <f t="shared" si="8"/>
        <v>0</v>
      </c>
      <c r="L46" s="59">
        <f t="shared" si="8"/>
        <v>0</v>
      </c>
      <c r="M46" s="59">
        <f t="shared" si="8"/>
        <v>0</v>
      </c>
      <c r="N46" s="59">
        <f t="shared" si="8"/>
        <v>0</v>
      </c>
      <c r="O46" s="59">
        <f t="shared" si="8"/>
        <v>386424.06</v>
      </c>
      <c r="P46" s="4">
        <f t="shared" si="8"/>
        <v>386424.06</v>
      </c>
      <c r="Q46" s="59">
        <f t="shared" si="8"/>
        <v>0</v>
      </c>
      <c r="R46" s="93">
        <f t="shared" si="2"/>
        <v>0.92039873085499746</v>
      </c>
    </row>
    <row r="47" spans="1:18" ht="16.5">
      <c r="A47" s="55"/>
      <c r="B47" s="58"/>
      <c r="C47" s="58" t="s">
        <v>180</v>
      </c>
      <c r="D47" s="51" t="s">
        <v>181</v>
      </c>
      <c r="E47" s="4">
        <v>150000</v>
      </c>
      <c r="F47" s="4">
        <v>145156.29</v>
      </c>
      <c r="G47" s="4">
        <v>145156.29</v>
      </c>
      <c r="H47" s="4">
        <v>145156.29</v>
      </c>
      <c r="I47" s="59">
        <v>0</v>
      </c>
      <c r="J47" s="4">
        <v>145156.29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93">
        <f t="shared" si="2"/>
        <v>0.96770860000000003</v>
      </c>
    </row>
    <row r="48" spans="1:18" ht="16.5">
      <c r="A48" s="55"/>
      <c r="B48" s="58"/>
      <c r="C48" s="58" t="s">
        <v>184</v>
      </c>
      <c r="D48" s="60" t="s">
        <v>185</v>
      </c>
      <c r="E48" s="4">
        <v>971358.73</v>
      </c>
      <c r="F48" s="4">
        <v>871319.41</v>
      </c>
      <c r="G48" s="4">
        <v>871319.41</v>
      </c>
      <c r="H48" s="4">
        <v>871319.41</v>
      </c>
      <c r="I48" s="59">
        <v>0</v>
      </c>
      <c r="J48" s="4">
        <v>871319.41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93">
        <f t="shared" si="2"/>
        <v>0.89701094259996006</v>
      </c>
    </row>
    <row r="49" spans="1:18">
      <c r="A49" s="71"/>
      <c r="B49" s="71"/>
      <c r="C49" s="58" t="s">
        <v>188</v>
      </c>
      <c r="D49" s="51" t="s">
        <v>189</v>
      </c>
      <c r="E49" s="4">
        <v>65000</v>
      </c>
      <c r="F49" s="4">
        <v>52300.67</v>
      </c>
      <c r="G49" s="4">
        <v>52300.67</v>
      </c>
      <c r="H49" s="4">
        <v>52300.67</v>
      </c>
      <c r="I49" s="59">
        <v>0</v>
      </c>
      <c r="J49" s="4">
        <v>52300.67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93">
        <f t="shared" si="2"/>
        <v>0.80462569230769232</v>
      </c>
    </row>
    <row r="50" spans="1:18">
      <c r="A50" s="71"/>
      <c r="B50" s="71"/>
      <c r="C50" s="58" t="s">
        <v>194</v>
      </c>
      <c r="D50" s="51" t="s">
        <v>424</v>
      </c>
      <c r="E50" s="4">
        <v>1000</v>
      </c>
      <c r="F50" s="4">
        <v>522.70000000000005</v>
      </c>
      <c r="G50" s="4">
        <v>522.70000000000005</v>
      </c>
      <c r="H50" s="4">
        <v>522.70000000000005</v>
      </c>
      <c r="I50" s="59">
        <v>0</v>
      </c>
      <c r="J50" s="4">
        <v>522.70000000000005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93">
        <f t="shared" si="2"/>
        <v>0.52270000000000005</v>
      </c>
    </row>
    <row r="51" spans="1:18" ht="16.5">
      <c r="A51" s="71"/>
      <c r="B51" s="71"/>
      <c r="C51" s="58" t="s">
        <v>202</v>
      </c>
      <c r="D51" s="51" t="s">
        <v>203</v>
      </c>
      <c r="E51" s="4">
        <v>394263.54</v>
      </c>
      <c r="F51" s="4">
        <v>386424.06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4">
        <v>386424.06</v>
      </c>
      <c r="P51" s="4">
        <v>386424.06</v>
      </c>
      <c r="Q51" s="59">
        <v>0</v>
      </c>
      <c r="R51" s="93">
        <f t="shared" si="2"/>
        <v>0.98011614261871649</v>
      </c>
    </row>
    <row r="52" spans="1:18">
      <c r="A52" s="71"/>
      <c r="B52" s="71"/>
      <c r="C52" s="71"/>
      <c r="D52" s="61"/>
      <c r="E52" s="4"/>
      <c r="F52" s="4"/>
      <c r="G52" s="59"/>
      <c r="H52" s="59"/>
      <c r="I52" s="59"/>
      <c r="J52" s="59"/>
      <c r="K52" s="59"/>
      <c r="L52" s="59"/>
      <c r="M52" s="59"/>
      <c r="N52" s="59"/>
      <c r="O52" s="59"/>
      <c r="P52" s="92"/>
      <c r="Q52" s="92"/>
      <c r="R52" s="93"/>
    </row>
    <row r="53" spans="1:18">
      <c r="A53" s="807" t="s">
        <v>216</v>
      </c>
      <c r="B53" s="807"/>
      <c r="C53" s="807"/>
      <c r="D53" s="799" t="s">
        <v>217</v>
      </c>
      <c r="E53" s="811">
        <f>SUM(E54+E56)</f>
        <v>2901044.27</v>
      </c>
      <c r="F53" s="811">
        <f>SUM(F54+F56)</f>
        <v>2619006.91</v>
      </c>
      <c r="G53" s="812">
        <f>SUM(G54+G56)</f>
        <v>66878.62999999999</v>
      </c>
      <c r="H53" s="812">
        <f>SUM(H54+H56)</f>
        <v>0</v>
      </c>
      <c r="I53" s="812">
        <f t="shared" ref="I53:N53" si="9">SUM(I54+I56)</f>
        <v>0</v>
      </c>
      <c r="J53" s="812">
        <f t="shared" si="9"/>
        <v>0</v>
      </c>
      <c r="K53" s="812">
        <f t="shared" si="9"/>
        <v>16517.62</v>
      </c>
      <c r="L53" s="812">
        <f t="shared" si="9"/>
        <v>0</v>
      </c>
      <c r="M53" s="812">
        <f t="shared" si="9"/>
        <v>50361.009999999995</v>
      </c>
      <c r="N53" s="812">
        <f t="shared" si="9"/>
        <v>0</v>
      </c>
      <c r="O53" s="812">
        <f>SUM(O54+O56)</f>
        <v>2552128.2800000003</v>
      </c>
      <c r="P53" s="812">
        <f>SUM(P54+P56)</f>
        <v>2552128.2800000003</v>
      </c>
      <c r="Q53" s="812">
        <f>SUM(Q54+Q56)</f>
        <v>1925586.6199999999</v>
      </c>
      <c r="R53" s="813">
        <f t="shared" ref="R53:R77" si="10">SUM(F53/E53)</f>
        <v>0.9027807459139533</v>
      </c>
    </row>
    <row r="54" spans="1:18" ht="24.75">
      <c r="A54" s="55"/>
      <c r="B54" s="58" t="s">
        <v>218</v>
      </c>
      <c r="C54" s="58"/>
      <c r="D54" s="51" t="s">
        <v>219</v>
      </c>
      <c r="E54" s="4">
        <f>SUM(E55:E55)</f>
        <v>18000</v>
      </c>
      <c r="F54" s="4">
        <f>SUM(F55:F55)</f>
        <v>16517.62</v>
      </c>
      <c r="G54" s="59">
        <f>SUM(G55:G55)</f>
        <v>16517.62</v>
      </c>
      <c r="H54" s="59">
        <f>SUM(H55:H55)</f>
        <v>0</v>
      </c>
      <c r="I54" s="59">
        <f t="shared" ref="I54:N54" si="11">SUM(I55:I55)</f>
        <v>0</v>
      </c>
      <c r="J54" s="59">
        <f t="shared" si="11"/>
        <v>0</v>
      </c>
      <c r="K54" s="59">
        <f t="shared" si="11"/>
        <v>16517.62</v>
      </c>
      <c r="L54" s="59">
        <f t="shared" si="11"/>
        <v>0</v>
      </c>
      <c r="M54" s="59">
        <f t="shared" si="11"/>
        <v>0</v>
      </c>
      <c r="N54" s="59">
        <f t="shared" si="11"/>
        <v>0</v>
      </c>
      <c r="O54" s="59">
        <f>SUM(O55:O55)</f>
        <v>0</v>
      </c>
      <c r="P54" s="59">
        <f>SUM(P55:P55)</f>
        <v>0</v>
      </c>
      <c r="Q54" s="59">
        <f>SUM(Q55:Q55)</f>
        <v>0</v>
      </c>
      <c r="R54" s="93">
        <f t="shared" si="10"/>
        <v>0.91764555555555549</v>
      </c>
    </row>
    <row r="55" spans="1:18" ht="33">
      <c r="A55" s="55"/>
      <c r="B55" s="58"/>
      <c r="C55" s="58" t="s">
        <v>220</v>
      </c>
      <c r="D55" s="51" t="s">
        <v>333</v>
      </c>
      <c r="E55" s="72">
        <v>18000</v>
      </c>
      <c r="F55" s="72">
        <v>16517.62</v>
      </c>
      <c r="G55" s="72">
        <v>16517.62</v>
      </c>
      <c r="H55" s="67">
        <v>0</v>
      </c>
      <c r="I55" s="67">
        <v>0</v>
      </c>
      <c r="J55" s="67">
        <v>0</v>
      </c>
      <c r="K55" s="72">
        <v>16517.62</v>
      </c>
      <c r="L55" s="67">
        <v>0</v>
      </c>
      <c r="M55" s="67">
        <v>0</v>
      </c>
      <c r="N55" s="67">
        <v>0</v>
      </c>
      <c r="O55" s="59">
        <v>0</v>
      </c>
      <c r="P55" s="59">
        <v>0</v>
      </c>
      <c r="Q55" s="59">
        <v>0</v>
      </c>
      <c r="R55" s="93">
        <f t="shared" si="10"/>
        <v>0.91764555555555549</v>
      </c>
    </row>
    <row r="56" spans="1:18">
      <c r="A56" s="32"/>
      <c r="B56" s="35" t="s">
        <v>221</v>
      </c>
      <c r="C56" s="35"/>
      <c r="D56" s="51" t="s">
        <v>10</v>
      </c>
      <c r="E56" s="72">
        <f>SUM(E57:E77)</f>
        <v>2883044.27</v>
      </c>
      <c r="F56" s="72">
        <f t="shared" ref="F56:Q56" si="12">SUM(F57:F77)</f>
        <v>2602489.29</v>
      </c>
      <c r="G56" s="72">
        <f t="shared" si="12"/>
        <v>50361.009999999995</v>
      </c>
      <c r="H56" s="72">
        <f t="shared" si="12"/>
        <v>0</v>
      </c>
      <c r="I56" s="72">
        <f t="shared" si="12"/>
        <v>0</v>
      </c>
      <c r="J56" s="72">
        <f t="shared" si="12"/>
        <v>0</v>
      </c>
      <c r="K56" s="72">
        <f t="shared" si="12"/>
        <v>0</v>
      </c>
      <c r="L56" s="72">
        <f t="shared" si="12"/>
        <v>0</v>
      </c>
      <c r="M56" s="72">
        <f t="shared" si="12"/>
        <v>50361.009999999995</v>
      </c>
      <c r="N56" s="72">
        <f t="shared" si="12"/>
        <v>0</v>
      </c>
      <c r="O56" s="72">
        <f t="shared" si="12"/>
        <v>2552128.2800000003</v>
      </c>
      <c r="P56" s="72">
        <f t="shared" si="12"/>
        <v>2552128.2800000003</v>
      </c>
      <c r="Q56" s="72">
        <f t="shared" si="12"/>
        <v>1925586.6199999999</v>
      </c>
      <c r="R56" s="93">
        <f t="shared" si="10"/>
        <v>0.90268793895419441</v>
      </c>
    </row>
    <row r="57" spans="1:18" ht="16.5">
      <c r="A57" s="32"/>
      <c r="B57" s="35"/>
      <c r="C57" s="35" t="s">
        <v>606</v>
      </c>
      <c r="D57" s="51" t="s">
        <v>169</v>
      </c>
      <c r="E57" s="72">
        <v>23018</v>
      </c>
      <c r="F57" s="72">
        <v>22487.22</v>
      </c>
      <c r="G57" s="72">
        <v>22487.22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72">
        <v>22487.22</v>
      </c>
      <c r="N57" s="67">
        <v>0</v>
      </c>
      <c r="O57" s="67">
        <v>0</v>
      </c>
      <c r="P57" s="67">
        <v>0</v>
      </c>
      <c r="Q57" s="67">
        <v>0</v>
      </c>
      <c r="R57" s="93">
        <f t="shared" si="10"/>
        <v>0.97694065513945616</v>
      </c>
    </row>
    <row r="58" spans="1:18" ht="16.5">
      <c r="A58" s="32"/>
      <c r="B58" s="35"/>
      <c r="C58" s="35" t="s">
        <v>725</v>
      </c>
      <c r="D58" s="51" t="s">
        <v>169</v>
      </c>
      <c r="E58" s="72">
        <v>2562</v>
      </c>
      <c r="F58" s="72">
        <v>2498.58</v>
      </c>
      <c r="G58" s="72">
        <v>2498.58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72">
        <v>2498.58</v>
      </c>
      <c r="N58" s="67">
        <v>0</v>
      </c>
      <c r="O58" s="67">
        <v>0</v>
      </c>
      <c r="P58" s="67">
        <v>0</v>
      </c>
      <c r="Q58" s="67">
        <v>0</v>
      </c>
      <c r="R58" s="93">
        <f t="shared" si="10"/>
        <v>0.97524590163934421</v>
      </c>
    </row>
    <row r="59" spans="1:18" ht="16.5">
      <c r="A59" s="32"/>
      <c r="B59" s="35"/>
      <c r="C59" s="35" t="s">
        <v>607</v>
      </c>
      <c r="D59" s="51" t="s">
        <v>173</v>
      </c>
      <c r="E59" s="72">
        <v>3940.32</v>
      </c>
      <c r="F59" s="72">
        <v>3845.19</v>
      </c>
      <c r="G59" s="72">
        <v>3845.19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72">
        <v>3845.19</v>
      </c>
      <c r="N59" s="67">
        <v>0</v>
      </c>
      <c r="O59" s="67">
        <v>0</v>
      </c>
      <c r="P59" s="67">
        <v>0</v>
      </c>
      <c r="Q59" s="67">
        <v>0</v>
      </c>
      <c r="R59" s="93">
        <f t="shared" si="10"/>
        <v>0.97585729077841388</v>
      </c>
    </row>
    <row r="60" spans="1:18" ht="16.5">
      <c r="A60" s="32"/>
      <c r="B60" s="35"/>
      <c r="C60" s="35" t="s">
        <v>726</v>
      </c>
      <c r="D60" s="51" t="s">
        <v>173</v>
      </c>
      <c r="E60" s="72">
        <v>441.2</v>
      </c>
      <c r="F60" s="72">
        <v>427.38</v>
      </c>
      <c r="G60" s="72">
        <v>427.38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72">
        <v>427.38</v>
      </c>
      <c r="N60" s="67">
        <v>0</v>
      </c>
      <c r="O60" s="67">
        <v>0</v>
      </c>
      <c r="P60" s="67">
        <v>0</v>
      </c>
      <c r="Q60" s="67">
        <v>0</v>
      </c>
      <c r="R60" s="93">
        <f t="shared" si="10"/>
        <v>0.96867633726201274</v>
      </c>
    </row>
    <row r="61" spans="1:18" ht="16.5">
      <c r="A61" s="32"/>
      <c r="B61" s="35"/>
      <c r="C61" s="35" t="s">
        <v>608</v>
      </c>
      <c r="D61" s="51" t="s">
        <v>175</v>
      </c>
      <c r="E61" s="72">
        <v>565.84</v>
      </c>
      <c r="F61" s="72">
        <v>550.84</v>
      </c>
      <c r="G61" s="72">
        <v>550.84</v>
      </c>
      <c r="H61" s="67">
        <v>0</v>
      </c>
      <c r="I61" s="67">
        <v>0</v>
      </c>
      <c r="J61" s="67">
        <v>0</v>
      </c>
      <c r="K61" s="67">
        <v>0</v>
      </c>
      <c r="L61" s="67">
        <v>0</v>
      </c>
      <c r="M61" s="72">
        <v>550.84</v>
      </c>
      <c r="N61" s="67">
        <v>0</v>
      </c>
      <c r="O61" s="67">
        <v>0</v>
      </c>
      <c r="P61" s="67">
        <v>0</v>
      </c>
      <c r="Q61" s="67">
        <v>0</v>
      </c>
      <c r="R61" s="93">
        <f t="shared" si="10"/>
        <v>0.97349073943164144</v>
      </c>
    </row>
    <row r="62" spans="1:18" ht="16.5">
      <c r="A62" s="32"/>
      <c r="B62" s="35"/>
      <c r="C62" s="35" t="s">
        <v>727</v>
      </c>
      <c r="D62" s="51" t="s">
        <v>175</v>
      </c>
      <c r="E62" s="72">
        <v>62.72</v>
      </c>
      <c r="F62" s="72">
        <v>61.35</v>
      </c>
      <c r="G62" s="72">
        <v>61.35</v>
      </c>
      <c r="H62" s="67">
        <v>0</v>
      </c>
      <c r="I62" s="67">
        <v>0</v>
      </c>
      <c r="J62" s="67">
        <v>0</v>
      </c>
      <c r="K62" s="67">
        <v>0</v>
      </c>
      <c r="L62" s="67">
        <v>0</v>
      </c>
      <c r="M62" s="72">
        <v>61.35</v>
      </c>
      <c r="N62" s="67">
        <v>0</v>
      </c>
      <c r="O62" s="67">
        <v>0</v>
      </c>
      <c r="P62" s="67">
        <v>0</v>
      </c>
      <c r="Q62" s="67">
        <v>0</v>
      </c>
      <c r="R62" s="93">
        <f t="shared" si="10"/>
        <v>0.97815688775510212</v>
      </c>
    </row>
    <row r="63" spans="1:18" ht="16.5">
      <c r="A63" s="32"/>
      <c r="B63" s="35"/>
      <c r="C63" s="35" t="s">
        <v>425</v>
      </c>
      <c r="D63" s="51" t="s">
        <v>181</v>
      </c>
      <c r="E63" s="72">
        <v>6200</v>
      </c>
      <c r="F63" s="72">
        <v>6083.25</v>
      </c>
      <c r="G63" s="72">
        <v>6083.25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72">
        <v>6083.25</v>
      </c>
      <c r="N63" s="67">
        <v>0</v>
      </c>
      <c r="O63" s="67">
        <v>0</v>
      </c>
      <c r="P63" s="67">
        <v>0</v>
      </c>
      <c r="Q63" s="67">
        <v>0</v>
      </c>
      <c r="R63" s="93">
        <f t="shared" si="10"/>
        <v>0.98116935483870971</v>
      </c>
    </row>
    <row r="64" spans="1:18" ht="16.5">
      <c r="A64" s="32"/>
      <c r="B64" s="35"/>
      <c r="C64" s="35" t="s">
        <v>730</v>
      </c>
      <c r="D64" s="51" t="s">
        <v>181</v>
      </c>
      <c r="E64" s="72">
        <v>1498.27</v>
      </c>
      <c r="F64" s="72">
        <v>1498.27</v>
      </c>
      <c r="G64" s="72">
        <v>1498.27</v>
      </c>
      <c r="H64" s="67">
        <v>0</v>
      </c>
      <c r="I64" s="67">
        <v>0</v>
      </c>
      <c r="J64" s="67">
        <v>0</v>
      </c>
      <c r="K64" s="67">
        <v>0</v>
      </c>
      <c r="L64" s="67">
        <v>0</v>
      </c>
      <c r="M64" s="72">
        <v>1498.27</v>
      </c>
      <c r="N64" s="67">
        <v>0</v>
      </c>
      <c r="O64" s="67">
        <v>0</v>
      </c>
      <c r="P64" s="67">
        <v>0</v>
      </c>
      <c r="Q64" s="67">
        <v>0</v>
      </c>
      <c r="R64" s="93">
        <f t="shared" si="10"/>
        <v>1</v>
      </c>
    </row>
    <row r="65" spans="1:18">
      <c r="A65" s="32"/>
      <c r="B65" s="35"/>
      <c r="C65" s="35" t="s">
        <v>609</v>
      </c>
      <c r="D65" s="51" t="s">
        <v>189</v>
      </c>
      <c r="E65" s="72">
        <v>139997.32999999999</v>
      </c>
      <c r="F65" s="72">
        <v>11387.86</v>
      </c>
      <c r="G65" s="72">
        <v>11387.86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72">
        <v>11387.86</v>
      </c>
      <c r="N65" s="67">
        <v>0</v>
      </c>
      <c r="O65" s="67">
        <v>0</v>
      </c>
      <c r="P65" s="67">
        <v>0</v>
      </c>
      <c r="Q65" s="67">
        <v>0</v>
      </c>
      <c r="R65" s="93">
        <f t="shared" si="10"/>
        <v>8.1343408477861701E-2</v>
      </c>
    </row>
    <row r="66" spans="1:18">
      <c r="A66" s="32"/>
      <c r="B66" s="35"/>
      <c r="C66" s="35" t="s">
        <v>732</v>
      </c>
      <c r="D66" s="51" t="s">
        <v>189</v>
      </c>
      <c r="E66" s="72">
        <v>15623.66</v>
      </c>
      <c r="F66" s="72">
        <v>1265.32</v>
      </c>
      <c r="G66" s="72">
        <v>1265.32</v>
      </c>
      <c r="H66" s="67">
        <v>0</v>
      </c>
      <c r="I66" s="67">
        <v>0</v>
      </c>
      <c r="J66" s="67">
        <v>0</v>
      </c>
      <c r="K66" s="67">
        <v>0</v>
      </c>
      <c r="L66" s="67">
        <v>0</v>
      </c>
      <c r="M66" s="72">
        <v>1265.32</v>
      </c>
      <c r="N66" s="67">
        <v>0</v>
      </c>
      <c r="O66" s="67">
        <v>0</v>
      </c>
      <c r="P66" s="67">
        <v>0</v>
      </c>
      <c r="Q66" s="67">
        <v>0</v>
      </c>
      <c r="R66" s="93">
        <f t="shared" si="10"/>
        <v>8.0987425481609296E-2</v>
      </c>
    </row>
    <row r="67" spans="1:18" ht="16.5">
      <c r="A67" s="32"/>
      <c r="B67" s="35"/>
      <c r="C67" s="35" t="s">
        <v>610</v>
      </c>
      <c r="D67" s="51" t="s">
        <v>230</v>
      </c>
      <c r="E67" s="72">
        <v>770.02</v>
      </c>
      <c r="F67" s="72">
        <v>230.18</v>
      </c>
      <c r="G67" s="72">
        <v>230.18</v>
      </c>
      <c r="H67" s="67">
        <v>0</v>
      </c>
      <c r="I67" s="67">
        <v>0</v>
      </c>
      <c r="J67" s="67">
        <v>0</v>
      </c>
      <c r="K67" s="67">
        <v>0</v>
      </c>
      <c r="L67" s="67">
        <v>0</v>
      </c>
      <c r="M67" s="72">
        <v>230.18</v>
      </c>
      <c r="N67" s="67">
        <v>0</v>
      </c>
      <c r="O67" s="67">
        <v>0</v>
      </c>
      <c r="P67" s="67">
        <v>0</v>
      </c>
      <c r="Q67" s="67">
        <v>0</v>
      </c>
      <c r="R67" s="93">
        <f t="shared" si="10"/>
        <v>0.2989273005895951</v>
      </c>
    </row>
    <row r="68" spans="1:18" ht="16.5">
      <c r="A68" s="32"/>
      <c r="B68" s="35"/>
      <c r="C68" s="35" t="s">
        <v>733</v>
      </c>
      <c r="D68" s="51" t="s">
        <v>230</v>
      </c>
      <c r="E68" s="72">
        <v>85.56</v>
      </c>
      <c r="F68" s="72">
        <v>25.57</v>
      </c>
      <c r="G68" s="72">
        <v>25.57</v>
      </c>
      <c r="H68" s="67">
        <v>0</v>
      </c>
      <c r="I68" s="67">
        <v>0</v>
      </c>
      <c r="J68" s="67">
        <v>0</v>
      </c>
      <c r="K68" s="67">
        <v>0</v>
      </c>
      <c r="L68" s="67">
        <v>0</v>
      </c>
      <c r="M68" s="72">
        <v>25.57</v>
      </c>
      <c r="N68" s="67">
        <v>0</v>
      </c>
      <c r="O68" s="67">
        <v>0</v>
      </c>
      <c r="P68" s="67">
        <v>0</v>
      </c>
      <c r="Q68" s="67">
        <v>0</v>
      </c>
      <c r="R68" s="93">
        <f t="shared" si="10"/>
        <v>0.29885460495558674</v>
      </c>
    </row>
    <row r="69" spans="1:18" ht="16.5">
      <c r="A69" s="32"/>
      <c r="B69" s="35"/>
      <c r="C69" s="35" t="s">
        <v>798</v>
      </c>
      <c r="D69" s="51" t="s">
        <v>805</v>
      </c>
      <c r="E69" s="72">
        <v>770.02</v>
      </c>
      <c r="F69" s="72">
        <v>0</v>
      </c>
      <c r="G69" s="72">
        <v>0</v>
      </c>
      <c r="H69" s="72">
        <v>0</v>
      </c>
      <c r="I69" s="67">
        <v>0</v>
      </c>
      <c r="J69" s="72">
        <v>0</v>
      </c>
      <c r="K69" s="67">
        <v>0</v>
      </c>
      <c r="L69" s="67">
        <v>0</v>
      </c>
      <c r="M69" s="72">
        <v>0</v>
      </c>
      <c r="N69" s="67">
        <v>0</v>
      </c>
      <c r="O69" s="67">
        <v>0</v>
      </c>
      <c r="P69" s="67">
        <v>0</v>
      </c>
      <c r="Q69" s="67">
        <v>0</v>
      </c>
      <c r="R69" s="93">
        <f t="shared" si="10"/>
        <v>0</v>
      </c>
    </row>
    <row r="70" spans="1:18" ht="16.5">
      <c r="A70" s="32"/>
      <c r="B70" s="35"/>
      <c r="C70" s="35" t="s">
        <v>799</v>
      </c>
      <c r="D70" s="51" t="s">
        <v>805</v>
      </c>
      <c r="E70" s="72">
        <v>85.56</v>
      </c>
      <c r="F70" s="72">
        <v>0</v>
      </c>
      <c r="G70" s="72">
        <v>0</v>
      </c>
      <c r="H70" s="72">
        <v>0</v>
      </c>
      <c r="I70" s="67">
        <v>0</v>
      </c>
      <c r="J70" s="72">
        <v>0</v>
      </c>
      <c r="K70" s="67">
        <v>0</v>
      </c>
      <c r="L70" s="67">
        <v>0</v>
      </c>
      <c r="M70" s="72">
        <v>0</v>
      </c>
      <c r="N70" s="67">
        <v>0</v>
      </c>
      <c r="O70" s="67">
        <v>0</v>
      </c>
      <c r="P70" s="67">
        <v>0</v>
      </c>
      <c r="Q70" s="67">
        <v>0</v>
      </c>
      <c r="R70" s="93">
        <f t="shared" si="10"/>
        <v>0</v>
      </c>
    </row>
    <row r="71" spans="1:18" ht="24.75">
      <c r="A71" s="32"/>
      <c r="B71" s="35"/>
      <c r="C71" s="35" t="s">
        <v>800</v>
      </c>
      <c r="D71" s="51" t="s">
        <v>232</v>
      </c>
      <c r="E71" s="72">
        <v>1000</v>
      </c>
      <c r="F71" s="72">
        <v>0</v>
      </c>
      <c r="G71" s="72">
        <v>0</v>
      </c>
      <c r="H71" s="72">
        <v>0</v>
      </c>
      <c r="I71" s="67">
        <v>0</v>
      </c>
      <c r="J71" s="72">
        <v>0</v>
      </c>
      <c r="K71" s="67">
        <v>0</v>
      </c>
      <c r="L71" s="67">
        <v>0</v>
      </c>
      <c r="M71" s="72">
        <v>0</v>
      </c>
      <c r="N71" s="67">
        <v>0</v>
      </c>
      <c r="O71" s="67">
        <v>0</v>
      </c>
      <c r="P71" s="67">
        <v>0</v>
      </c>
      <c r="Q71" s="67">
        <v>0</v>
      </c>
      <c r="R71" s="93">
        <f t="shared" si="10"/>
        <v>0</v>
      </c>
    </row>
    <row r="72" spans="1:18" ht="24.75">
      <c r="A72" s="32"/>
      <c r="B72" s="35"/>
      <c r="C72" s="35" t="s">
        <v>801</v>
      </c>
      <c r="D72" s="51" t="s">
        <v>232</v>
      </c>
      <c r="E72" s="72">
        <v>500</v>
      </c>
      <c r="F72" s="72">
        <v>0</v>
      </c>
      <c r="G72" s="72">
        <v>0</v>
      </c>
      <c r="H72" s="72">
        <v>0</v>
      </c>
      <c r="I72" s="67">
        <v>0</v>
      </c>
      <c r="J72" s="72">
        <v>0</v>
      </c>
      <c r="K72" s="67">
        <v>0</v>
      </c>
      <c r="L72" s="67">
        <v>0</v>
      </c>
      <c r="M72" s="72">
        <v>0</v>
      </c>
      <c r="N72" s="67">
        <v>0</v>
      </c>
      <c r="O72" s="67">
        <v>0</v>
      </c>
      <c r="P72" s="67">
        <v>0</v>
      </c>
      <c r="Q72" s="67">
        <v>0</v>
      </c>
      <c r="R72" s="93">
        <f t="shared" si="10"/>
        <v>0</v>
      </c>
    </row>
    <row r="73" spans="1:18">
      <c r="A73" s="32"/>
      <c r="B73" s="35"/>
      <c r="C73" s="35" t="s">
        <v>802</v>
      </c>
      <c r="D73" s="51" t="s">
        <v>806</v>
      </c>
      <c r="E73" s="72">
        <v>3000</v>
      </c>
      <c r="F73" s="72">
        <v>0</v>
      </c>
      <c r="G73" s="72">
        <v>0</v>
      </c>
      <c r="H73" s="72">
        <v>0</v>
      </c>
      <c r="I73" s="67"/>
      <c r="J73" s="72">
        <v>0</v>
      </c>
      <c r="K73" s="67">
        <v>0</v>
      </c>
      <c r="L73" s="67">
        <v>0</v>
      </c>
      <c r="M73" s="72">
        <v>0</v>
      </c>
      <c r="N73" s="67">
        <v>0</v>
      </c>
      <c r="O73" s="67">
        <v>0</v>
      </c>
      <c r="P73" s="67">
        <v>0</v>
      </c>
      <c r="Q73" s="67">
        <v>0</v>
      </c>
      <c r="R73" s="93">
        <f t="shared" si="10"/>
        <v>0</v>
      </c>
    </row>
    <row r="74" spans="1:18" ht="16.5">
      <c r="A74" s="32"/>
      <c r="B74" s="35"/>
      <c r="C74" s="35" t="s">
        <v>603</v>
      </c>
      <c r="D74" s="73" t="s">
        <v>222</v>
      </c>
      <c r="E74" s="72">
        <v>1777233.39</v>
      </c>
      <c r="F74" s="72">
        <v>1693180.7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72">
        <v>1693180.7</v>
      </c>
      <c r="P74" s="72">
        <v>1693180.7</v>
      </c>
      <c r="Q74" s="72">
        <v>1693180.7</v>
      </c>
      <c r="R74" s="93">
        <f t="shared" si="10"/>
        <v>0.95270587955811481</v>
      </c>
    </row>
    <row r="75" spans="1:18" ht="16.5">
      <c r="A75" s="32"/>
      <c r="B75" s="35"/>
      <c r="C75" s="35" t="s">
        <v>204</v>
      </c>
      <c r="D75" s="73" t="s">
        <v>222</v>
      </c>
      <c r="E75" s="72">
        <v>274470.38</v>
      </c>
      <c r="F75" s="72">
        <v>232405.92</v>
      </c>
      <c r="G75" s="67">
        <v>0</v>
      </c>
      <c r="H75" s="67">
        <v>0</v>
      </c>
      <c r="I75" s="67">
        <v>0</v>
      </c>
      <c r="J75" s="67">
        <v>0</v>
      </c>
      <c r="K75" s="67">
        <v>0</v>
      </c>
      <c r="L75" s="67">
        <v>0</v>
      </c>
      <c r="M75" s="67">
        <v>0</v>
      </c>
      <c r="N75" s="67">
        <v>0</v>
      </c>
      <c r="O75" s="72">
        <v>232405.92</v>
      </c>
      <c r="P75" s="72">
        <v>232405.92</v>
      </c>
      <c r="Q75" s="72">
        <v>232405.92</v>
      </c>
      <c r="R75" s="93">
        <f t="shared" si="10"/>
        <v>0.84674317133965427</v>
      </c>
    </row>
    <row r="76" spans="1:18" ht="57.75">
      <c r="A76" s="32"/>
      <c r="B76" s="35"/>
      <c r="C76" s="35" t="s">
        <v>803</v>
      </c>
      <c r="D76" s="73" t="s">
        <v>807</v>
      </c>
      <c r="E76" s="72">
        <v>186220</v>
      </c>
      <c r="F76" s="72">
        <v>182418.75</v>
      </c>
      <c r="G76" s="67">
        <v>0</v>
      </c>
      <c r="H76" s="67">
        <v>0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72">
        <v>182418.75</v>
      </c>
      <c r="P76" s="72">
        <v>182418.75</v>
      </c>
      <c r="Q76" s="67">
        <v>0</v>
      </c>
      <c r="R76" s="93">
        <f t="shared" si="10"/>
        <v>0.97958731607775751</v>
      </c>
    </row>
    <row r="77" spans="1:18" ht="87" customHeight="1">
      <c r="A77" s="32"/>
      <c r="B77" s="35"/>
      <c r="C77" s="35" t="s">
        <v>804</v>
      </c>
      <c r="D77" s="73" t="s">
        <v>808</v>
      </c>
      <c r="E77" s="72">
        <v>445000</v>
      </c>
      <c r="F77" s="72">
        <v>444122.91</v>
      </c>
      <c r="G77" s="72">
        <v>0</v>
      </c>
      <c r="H77" s="67">
        <v>0</v>
      </c>
      <c r="I77" s="67">
        <v>0</v>
      </c>
      <c r="J77" s="67">
        <v>0</v>
      </c>
      <c r="K77" s="72">
        <v>0</v>
      </c>
      <c r="L77" s="67">
        <v>0</v>
      </c>
      <c r="M77" s="67">
        <v>0</v>
      </c>
      <c r="N77" s="67">
        <v>0</v>
      </c>
      <c r="O77" s="72">
        <v>444122.91</v>
      </c>
      <c r="P77" s="72">
        <v>444122.91</v>
      </c>
      <c r="Q77" s="67">
        <v>0</v>
      </c>
      <c r="R77" s="93">
        <f t="shared" si="10"/>
        <v>0.998029011235955</v>
      </c>
    </row>
    <row r="78" spans="1:18">
      <c r="A78" s="32"/>
      <c r="B78" s="35"/>
      <c r="C78" s="35"/>
      <c r="D78" s="74"/>
      <c r="E78" s="75"/>
      <c r="F78" s="75"/>
      <c r="G78" s="59"/>
      <c r="H78" s="59"/>
      <c r="I78" s="59"/>
      <c r="J78" s="59"/>
      <c r="K78" s="59"/>
      <c r="L78" s="59"/>
      <c r="M78" s="59"/>
      <c r="N78" s="59"/>
      <c r="O78" s="76"/>
      <c r="P78" s="76"/>
      <c r="Q78" s="76"/>
      <c r="R78" s="93"/>
    </row>
    <row r="79" spans="1:18" ht="16.5">
      <c r="A79" s="807" t="s">
        <v>22</v>
      </c>
      <c r="B79" s="807"/>
      <c r="C79" s="807"/>
      <c r="D79" s="799" t="s">
        <v>23</v>
      </c>
      <c r="E79" s="811">
        <f>SUM(E80)</f>
        <v>326646</v>
      </c>
      <c r="F79" s="811">
        <f>SUM(F80)</f>
        <v>211350.75999999998</v>
      </c>
      <c r="G79" s="812">
        <f>SUM(G80)</f>
        <v>173247.75999999998</v>
      </c>
      <c r="H79" s="812">
        <f>SUM(H80)</f>
        <v>173247.75999999998</v>
      </c>
      <c r="I79" s="812">
        <f t="shared" ref="I79:N79" si="13">SUM(I80)</f>
        <v>0</v>
      </c>
      <c r="J79" s="812">
        <f t="shared" si="13"/>
        <v>173247.75999999998</v>
      </c>
      <c r="K79" s="812">
        <f t="shared" si="13"/>
        <v>0</v>
      </c>
      <c r="L79" s="812">
        <f t="shared" si="13"/>
        <v>0</v>
      </c>
      <c r="M79" s="812">
        <f t="shared" si="13"/>
        <v>0</v>
      </c>
      <c r="N79" s="812">
        <f t="shared" si="13"/>
        <v>0</v>
      </c>
      <c r="O79" s="812">
        <f>SUM(O80)</f>
        <v>38103</v>
      </c>
      <c r="P79" s="812">
        <f>SUM(P80)</f>
        <v>38103</v>
      </c>
      <c r="Q79" s="812">
        <f>SUM(Q80)</f>
        <v>0</v>
      </c>
      <c r="R79" s="813">
        <f t="shared" ref="R79:R161" si="14">SUM(F79/E79)</f>
        <v>0.6470330571934142</v>
      </c>
    </row>
    <row r="80" spans="1:18" ht="16.5">
      <c r="A80" s="55"/>
      <c r="B80" s="58" t="s">
        <v>24</v>
      </c>
      <c r="C80" s="58"/>
      <c r="D80" s="51" t="s">
        <v>25</v>
      </c>
      <c r="E80" s="4">
        <f t="shared" ref="E80:Q80" si="15">SUM(E81:E86)</f>
        <v>326646</v>
      </c>
      <c r="F80" s="4">
        <f t="shared" si="15"/>
        <v>211350.75999999998</v>
      </c>
      <c r="G80" s="59">
        <f t="shared" si="15"/>
        <v>173247.75999999998</v>
      </c>
      <c r="H80" s="59">
        <f t="shared" si="15"/>
        <v>173247.75999999998</v>
      </c>
      <c r="I80" s="59">
        <f t="shared" si="15"/>
        <v>0</v>
      </c>
      <c r="J80" s="59">
        <f t="shared" si="15"/>
        <v>173247.75999999998</v>
      </c>
      <c r="K80" s="59">
        <f t="shared" si="15"/>
        <v>0</v>
      </c>
      <c r="L80" s="59">
        <f t="shared" si="15"/>
        <v>0</v>
      </c>
      <c r="M80" s="59">
        <f t="shared" si="15"/>
        <v>0</v>
      </c>
      <c r="N80" s="59">
        <f t="shared" si="15"/>
        <v>0</v>
      </c>
      <c r="O80" s="59">
        <f t="shared" si="15"/>
        <v>38103</v>
      </c>
      <c r="P80" s="59">
        <f t="shared" si="15"/>
        <v>38103</v>
      </c>
      <c r="Q80" s="59">
        <f t="shared" si="15"/>
        <v>0</v>
      </c>
      <c r="R80" s="93">
        <f t="shared" si="14"/>
        <v>0.6470330571934142</v>
      </c>
    </row>
    <row r="81" spans="1:18">
      <c r="A81" s="55"/>
      <c r="B81" s="58"/>
      <c r="C81" s="58" t="s">
        <v>188</v>
      </c>
      <c r="D81" s="51" t="s">
        <v>189</v>
      </c>
      <c r="E81" s="67">
        <v>163772</v>
      </c>
      <c r="F81" s="67">
        <v>117882.39</v>
      </c>
      <c r="G81" s="67">
        <v>117882.39</v>
      </c>
      <c r="H81" s="67">
        <v>117882.39</v>
      </c>
      <c r="I81" s="67">
        <v>0</v>
      </c>
      <c r="J81" s="67">
        <v>117882.39</v>
      </c>
      <c r="K81" s="67">
        <v>0</v>
      </c>
      <c r="L81" s="67">
        <v>0</v>
      </c>
      <c r="M81" s="67">
        <v>0</v>
      </c>
      <c r="N81" s="67">
        <v>0</v>
      </c>
      <c r="O81" s="67">
        <v>0</v>
      </c>
      <c r="P81" s="67">
        <v>0</v>
      </c>
      <c r="Q81" s="67">
        <v>0</v>
      </c>
      <c r="R81" s="93">
        <f t="shared" si="14"/>
        <v>0.71979575263170748</v>
      </c>
    </row>
    <row r="82" spans="1:18" ht="16.5">
      <c r="A82" s="55"/>
      <c r="B82" s="58"/>
      <c r="C82" s="58" t="s">
        <v>310</v>
      </c>
      <c r="D82" s="51" t="s">
        <v>311</v>
      </c>
      <c r="E82" s="4">
        <v>50000</v>
      </c>
      <c r="F82" s="4">
        <v>37022.79</v>
      </c>
      <c r="G82" s="4">
        <v>37022.79</v>
      </c>
      <c r="H82" s="4">
        <v>37022.79</v>
      </c>
      <c r="I82" s="67">
        <v>0</v>
      </c>
      <c r="J82" s="4">
        <v>37022.79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93">
        <f t="shared" si="14"/>
        <v>0.7404558</v>
      </c>
    </row>
    <row r="83" spans="1:18">
      <c r="A83" s="55"/>
      <c r="B83" s="58"/>
      <c r="C83" s="58" t="s">
        <v>194</v>
      </c>
      <c r="D83" s="51" t="s">
        <v>195</v>
      </c>
      <c r="E83" s="4">
        <v>20000</v>
      </c>
      <c r="F83" s="4">
        <v>2641</v>
      </c>
      <c r="G83" s="4">
        <v>2641</v>
      </c>
      <c r="H83" s="4">
        <v>2641</v>
      </c>
      <c r="I83" s="59">
        <v>0</v>
      </c>
      <c r="J83" s="4">
        <v>2641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93">
        <f t="shared" si="14"/>
        <v>0.13205</v>
      </c>
    </row>
    <row r="84" spans="1:18" ht="16.5">
      <c r="A84" s="55"/>
      <c r="B84" s="58"/>
      <c r="C84" s="58" t="s">
        <v>270</v>
      </c>
      <c r="D84" s="51" t="s">
        <v>47</v>
      </c>
      <c r="E84" s="59">
        <v>11318</v>
      </c>
      <c r="F84" s="59">
        <v>11245.8</v>
      </c>
      <c r="G84" s="59">
        <v>11245.8</v>
      </c>
      <c r="H84" s="59">
        <v>11245.8</v>
      </c>
      <c r="I84" s="59">
        <v>0</v>
      </c>
      <c r="J84" s="59">
        <v>11245.8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/>
      <c r="R84" s="93">
        <f t="shared" si="14"/>
        <v>0.99362078105672369</v>
      </c>
    </row>
    <row r="85" spans="1:18" ht="33">
      <c r="A85" s="55"/>
      <c r="B85" s="58"/>
      <c r="C85" s="58" t="s">
        <v>200</v>
      </c>
      <c r="D85" s="51" t="s">
        <v>201</v>
      </c>
      <c r="E85" s="59">
        <v>7956</v>
      </c>
      <c r="F85" s="59">
        <v>4455.78</v>
      </c>
      <c r="G85" s="59">
        <v>4455.78</v>
      </c>
      <c r="H85" s="59">
        <v>4455.78</v>
      </c>
      <c r="I85" s="59">
        <v>0</v>
      </c>
      <c r="J85" s="59">
        <v>4455.78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93">
        <f t="shared" si="14"/>
        <v>0.56005279034690791</v>
      </c>
    </row>
    <row r="86" spans="1:18" ht="24.75">
      <c r="A86" s="55"/>
      <c r="B86" s="58"/>
      <c r="C86" s="58" t="s">
        <v>205</v>
      </c>
      <c r="D86" s="51" t="s">
        <v>223</v>
      </c>
      <c r="E86" s="4">
        <v>73600</v>
      </c>
      <c r="F86" s="4">
        <v>38103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O86" s="4">
        <v>38103</v>
      </c>
      <c r="P86" s="4">
        <v>38103</v>
      </c>
      <c r="Q86" s="59">
        <v>0</v>
      </c>
      <c r="R86" s="93">
        <f t="shared" si="14"/>
        <v>0.51770380434782604</v>
      </c>
    </row>
    <row r="87" spans="1:18">
      <c r="A87" s="55"/>
      <c r="B87" s="58"/>
      <c r="C87" s="58"/>
      <c r="D87" s="51"/>
      <c r="E87" s="4"/>
      <c r="F87" s="4"/>
      <c r="G87" s="59"/>
      <c r="H87" s="59"/>
      <c r="I87" s="59"/>
      <c r="J87" s="59"/>
      <c r="K87" s="59"/>
      <c r="L87" s="59"/>
      <c r="M87" s="59"/>
      <c r="N87" s="59"/>
      <c r="O87" s="59"/>
      <c r="P87" s="66"/>
      <c r="Q87" s="92"/>
      <c r="R87" s="93"/>
    </row>
    <row r="88" spans="1:18">
      <c r="A88" s="807" t="s">
        <v>28</v>
      </c>
      <c r="B88" s="807"/>
      <c r="C88" s="807"/>
      <c r="D88" s="799" t="s">
        <v>29</v>
      </c>
      <c r="E88" s="811">
        <f>SUM(E89+E94)</f>
        <v>151680</v>
      </c>
      <c r="F88" s="811">
        <f>SUM(F89+F94)</f>
        <v>112785.37999999999</v>
      </c>
      <c r="G88" s="812">
        <f>SUM(G89+G94)</f>
        <v>112785.37999999999</v>
      </c>
      <c r="H88" s="812">
        <f>SUM(H89+H94)</f>
        <v>112785.37999999999</v>
      </c>
      <c r="I88" s="812">
        <f t="shared" ref="I88:N88" si="16">SUM(I89+I94)</f>
        <v>97585.55</v>
      </c>
      <c r="J88" s="812">
        <f t="shared" si="16"/>
        <v>15199.830000000002</v>
      </c>
      <c r="K88" s="812">
        <f t="shared" si="16"/>
        <v>0</v>
      </c>
      <c r="L88" s="812">
        <f t="shared" si="16"/>
        <v>0</v>
      </c>
      <c r="M88" s="812">
        <f t="shared" si="16"/>
        <v>0</v>
      </c>
      <c r="N88" s="812">
        <f t="shared" si="16"/>
        <v>0</v>
      </c>
      <c r="O88" s="812">
        <f>SUM(O89+O94)</f>
        <v>0</v>
      </c>
      <c r="P88" s="812">
        <f>SUM(P89+P94)</f>
        <v>0</v>
      </c>
      <c r="Q88" s="812">
        <f>SUM(Q89+Q94)</f>
        <v>0</v>
      </c>
      <c r="R88" s="813">
        <f t="shared" si="14"/>
        <v>0.7435744989451476</v>
      </c>
    </row>
    <row r="89" spans="1:18" ht="16.5">
      <c r="A89" s="55"/>
      <c r="B89" s="58" t="s">
        <v>30</v>
      </c>
      <c r="C89" s="58"/>
      <c r="D89" s="51" t="s">
        <v>31</v>
      </c>
      <c r="E89" s="4">
        <f>SUM(E90:E93)</f>
        <v>144680</v>
      </c>
      <c r="F89" s="4">
        <f>SUM(F90:F93)</f>
        <v>107106.34</v>
      </c>
      <c r="G89" s="59">
        <f>SUM(G90:G93)</f>
        <v>107106.34</v>
      </c>
      <c r="H89" s="59">
        <f>SUM(H90:H93)</f>
        <v>107106.34</v>
      </c>
      <c r="I89" s="59">
        <f t="shared" ref="I89:N89" si="17">SUM(I90:I93)</f>
        <v>97585.55</v>
      </c>
      <c r="J89" s="59">
        <f t="shared" si="17"/>
        <v>9520.7900000000009</v>
      </c>
      <c r="K89" s="59">
        <f t="shared" si="17"/>
        <v>0</v>
      </c>
      <c r="L89" s="59">
        <f t="shared" si="17"/>
        <v>0</v>
      </c>
      <c r="M89" s="59">
        <f t="shared" si="17"/>
        <v>0</v>
      </c>
      <c r="N89" s="59">
        <f t="shared" si="17"/>
        <v>0</v>
      </c>
      <c r="O89" s="59">
        <f>SUM(O90:O93)</f>
        <v>0</v>
      </c>
      <c r="P89" s="59">
        <f>SUM(P90:P93)</f>
        <v>0</v>
      </c>
      <c r="Q89" s="59">
        <f>SUM(Q90:Q93)</f>
        <v>0</v>
      </c>
      <c r="R89" s="93">
        <f t="shared" si="14"/>
        <v>0.74029817528338404</v>
      </c>
    </row>
    <row r="90" spans="1:18" ht="16.5">
      <c r="A90" s="55"/>
      <c r="B90" s="58"/>
      <c r="C90" s="58" t="s">
        <v>172</v>
      </c>
      <c r="D90" s="51" t="s">
        <v>173</v>
      </c>
      <c r="E90" s="4">
        <v>11510</v>
      </c>
      <c r="F90" s="4">
        <v>11465.55</v>
      </c>
      <c r="G90" s="4">
        <v>11465.55</v>
      </c>
      <c r="H90" s="4">
        <v>11465.55</v>
      </c>
      <c r="I90" s="4">
        <v>11465.55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93">
        <f t="shared" si="14"/>
        <v>0.99613814074717633</v>
      </c>
    </row>
    <row r="91" spans="1:18" ht="16.5">
      <c r="A91" s="55"/>
      <c r="B91" s="58"/>
      <c r="C91" s="58" t="s">
        <v>174</v>
      </c>
      <c r="D91" s="51" t="s">
        <v>175</v>
      </c>
      <c r="E91" s="4">
        <v>1470</v>
      </c>
      <c r="F91" s="4">
        <v>1470</v>
      </c>
      <c r="G91" s="4">
        <v>1470</v>
      </c>
      <c r="H91" s="4">
        <v>1470</v>
      </c>
      <c r="I91" s="4">
        <v>1470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93">
        <f t="shared" si="14"/>
        <v>1</v>
      </c>
    </row>
    <row r="92" spans="1:18" ht="16.5">
      <c r="A92" s="55"/>
      <c r="B92" s="58"/>
      <c r="C92" s="58" t="s">
        <v>176</v>
      </c>
      <c r="D92" s="51" t="s">
        <v>177</v>
      </c>
      <c r="E92" s="4">
        <v>84700</v>
      </c>
      <c r="F92" s="4">
        <v>84650</v>
      </c>
      <c r="G92" s="4">
        <v>84650</v>
      </c>
      <c r="H92" s="4">
        <v>84650</v>
      </c>
      <c r="I92" s="4">
        <v>84650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93">
        <f t="shared" si="14"/>
        <v>0.999409681227863</v>
      </c>
    </row>
    <row r="93" spans="1:18">
      <c r="A93" s="55"/>
      <c r="B93" s="58"/>
      <c r="C93" s="58" t="s">
        <v>188</v>
      </c>
      <c r="D93" s="51" t="s">
        <v>189</v>
      </c>
      <c r="E93" s="4">
        <v>47000</v>
      </c>
      <c r="F93" s="4">
        <v>9520.7900000000009</v>
      </c>
      <c r="G93" s="4">
        <v>9520.7900000000009</v>
      </c>
      <c r="H93" s="4">
        <v>9520.7900000000009</v>
      </c>
      <c r="I93" s="59">
        <v>0</v>
      </c>
      <c r="J93" s="4">
        <v>9520.7900000000009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93">
        <f t="shared" si="14"/>
        <v>0.20257000000000003</v>
      </c>
    </row>
    <row r="94" spans="1:18">
      <c r="A94" s="55"/>
      <c r="B94" s="58" t="s">
        <v>224</v>
      </c>
      <c r="C94" s="58"/>
      <c r="D94" s="51" t="s">
        <v>225</v>
      </c>
      <c r="E94" s="4">
        <f t="shared" ref="E94:J94" si="18">SUM(E95:E96)</f>
        <v>7000</v>
      </c>
      <c r="F94" s="4">
        <f t="shared" si="18"/>
        <v>5679.04</v>
      </c>
      <c r="G94" s="59">
        <f t="shared" si="18"/>
        <v>5679.04</v>
      </c>
      <c r="H94" s="59">
        <f t="shared" si="18"/>
        <v>5679.04</v>
      </c>
      <c r="I94" s="59">
        <f t="shared" si="18"/>
        <v>0</v>
      </c>
      <c r="J94" s="59">
        <f t="shared" si="18"/>
        <v>5679.04</v>
      </c>
      <c r="K94" s="59">
        <v>0</v>
      </c>
      <c r="L94" s="59">
        <f t="shared" ref="L94:Q94" si="19">SUM(L95:L96)</f>
        <v>0</v>
      </c>
      <c r="M94" s="59">
        <f t="shared" si="19"/>
        <v>0</v>
      </c>
      <c r="N94" s="59">
        <f t="shared" si="19"/>
        <v>0</v>
      </c>
      <c r="O94" s="59">
        <f t="shared" si="19"/>
        <v>0</v>
      </c>
      <c r="P94" s="59">
        <f t="shared" si="19"/>
        <v>0</v>
      </c>
      <c r="Q94" s="59">
        <f t="shared" si="19"/>
        <v>0</v>
      </c>
      <c r="R94" s="93">
        <f t="shared" si="14"/>
        <v>0.81129142857142855</v>
      </c>
    </row>
    <row r="95" spans="1:18" ht="16.5">
      <c r="A95" s="55"/>
      <c r="B95" s="58"/>
      <c r="C95" s="58" t="s">
        <v>180</v>
      </c>
      <c r="D95" s="51" t="s">
        <v>181</v>
      </c>
      <c r="E95" s="4">
        <v>6000</v>
      </c>
      <c r="F95" s="4">
        <v>5079.04</v>
      </c>
      <c r="G95" s="4">
        <v>5079.04</v>
      </c>
      <c r="H95" s="4">
        <v>5079.04</v>
      </c>
      <c r="I95" s="59">
        <v>0</v>
      </c>
      <c r="J95" s="4">
        <v>5079.04</v>
      </c>
      <c r="K95" s="59">
        <v>0</v>
      </c>
      <c r="L95" s="59">
        <v>0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93">
        <f t="shared" si="14"/>
        <v>0.84650666666666663</v>
      </c>
    </row>
    <row r="96" spans="1:18">
      <c r="A96" s="55"/>
      <c r="B96" s="58"/>
      <c r="C96" s="58" t="s">
        <v>188</v>
      </c>
      <c r="D96" s="51" t="s">
        <v>189</v>
      </c>
      <c r="E96" s="4">
        <v>1000</v>
      </c>
      <c r="F96" s="4">
        <v>600</v>
      </c>
      <c r="G96" s="4">
        <v>600</v>
      </c>
      <c r="H96" s="4">
        <v>600</v>
      </c>
      <c r="I96" s="59">
        <v>0</v>
      </c>
      <c r="J96" s="4">
        <v>600</v>
      </c>
      <c r="K96" s="59">
        <v>0</v>
      </c>
      <c r="L96" s="59">
        <v>0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93">
        <f t="shared" si="14"/>
        <v>0.6</v>
      </c>
    </row>
    <row r="97" spans="1:18">
      <c r="A97" s="55"/>
      <c r="B97" s="58"/>
      <c r="C97" s="58"/>
      <c r="D97" s="51"/>
      <c r="E97" s="4"/>
      <c r="F97" s="4"/>
      <c r="G97" s="59"/>
      <c r="H97" s="59"/>
      <c r="I97" s="59"/>
      <c r="J97" s="59"/>
      <c r="K97" s="59"/>
      <c r="L97" s="59"/>
      <c r="M97" s="59"/>
      <c r="N97" s="59"/>
      <c r="O97" s="59"/>
      <c r="P97" s="66"/>
      <c r="Q97" s="92"/>
      <c r="R97" s="93"/>
    </row>
    <row r="98" spans="1:18" ht="16.5">
      <c r="A98" s="807" t="s">
        <v>34</v>
      </c>
      <c r="B98" s="807"/>
      <c r="C98" s="807"/>
      <c r="D98" s="799" t="s">
        <v>35</v>
      </c>
      <c r="E98" s="811">
        <f t="shared" ref="E98:Q98" si="20">SUM(E99+E105+E123+E128+E145)</f>
        <v>6061930.8300000001</v>
      </c>
      <c r="F98" s="811">
        <f t="shared" si="20"/>
        <v>5893084.2800000003</v>
      </c>
      <c r="G98" s="812">
        <f t="shared" si="20"/>
        <v>5893084.2800000003</v>
      </c>
      <c r="H98" s="812">
        <f t="shared" si="20"/>
        <v>5186290.38</v>
      </c>
      <c r="I98" s="812">
        <f t="shared" si="20"/>
        <v>4401897.05</v>
      </c>
      <c r="J98" s="812">
        <f t="shared" si="20"/>
        <v>784393.33000000007</v>
      </c>
      <c r="K98" s="812">
        <f t="shared" si="20"/>
        <v>290691.56</v>
      </c>
      <c r="L98" s="812">
        <f t="shared" si="20"/>
        <v>416102.33999999997</v>
      </c>
      <c r="M98" s="812">
        <f t="shared" si="20"/>
        <v>0</v>
      </c>
      <c r="N98" s="812">
        <f t="shared" si="20"/>
        <v>0</v>
      </c>
      <c r="O98" s="812">
        <f t="shared" si="20"/>
        <v>0</v>
      </c>
      <c r="P98" s="812">
        <f t="shared" si="20"/>
        <v>0</v>
      </c>
      <c r="Q98" s="812">
        <f t="shared" si="20"/>
        <v>0</v>
      </c>
      <c r="R98" s="813">
        <f t="shared" si="14"/>
        <v>0.97214640768179139</v>
      </c>
    </row>
    <row r="99" spans="1:18" ht="24.75">
      <c r="A99" s="55"/>
      <c r="B99" s="58" t="s">
        <v>226</v>
      </c>
      <c r="C99" s="58"/>
      <c r="D99" s="51" t="s">
        <v>227</v>
      </c>
      <c r="E99" s="4">
        <f t="shared" ref="E99:Q99" si="21">SUM(E100:E104)</f>
        <v>266182</v>
      </c>
      <c r="F99" s="4">
        <f t="shared" si="21"/>
        <v>256918.46</v>
      </c>
      <c r="G99" s="59">
        <f t="shared" si="21"/>
        <v>256918.46</v>
      </c>
      <c r="H99" s="59">
        <f t="shared" si="21"/>
        <v>31963.84</v>
      </c>
      <c r="I99" s="59">
        <f t="shared" si="21"/>
        <v>0</v>
      </c>
      <c r="J99" s="59">
        <f t="shared" si="21"/>
        <v>31963.84</v>
      </c>
      <c r="K99" s="59">
        <f t="shared" si="21"/>
        <v>0</v>
      </c>
      <c r="L99" s="59">
        <f t="shared" si="21"/>
        <v>224954.62</v>
      </c>
      <c r="M99" s="59">
        <f t="shared" si="21"/>
        <v>0</v>
      </c>
      <c r="N99" s="59">
        <f t="shared" si="21"/>
        <v>0</v>
      </c>
      <c r="O99" s="59">
        <f t="shared" si="21"/>
        <v>0</v>
      </c>
      <c r="P99" s="59">
        <f t="shared" si="21"/>
        <v>0</v>
      </c>
      <c r="Q99" s="59">
        <f t="shared" si="21"/>
        <v>0</v>
      </c>
      <c r="R99" s="93">
        <f t="shared" si="14"/>
        <v>0.96519847322508656</v>
      </c>
    </row>
    <row r="100" spans="1:18" ht="16.5">
      <c r="A100" s="55"/>
      <c r="B100" s="58"/>
      <c r="C100" s="58" t="s">
        <v>228</v>
      </c>
      <c r="D100" s="51" t="s">
        <v>167</v>
      </c>
      <c r="E100" s="65">
        <v>224955</v>
      </c>
      <c r="F100" s="65">
        <v>224954.62</v>
      </c>
      <c r="G100" s="65">
        <v>224954.62</v>
      </c>
      <c r="H100" s="65">
        <v>0</v>
      </c>
      <c r="I100" s="65">
        <v>0</v>
      </c>
      <c r="J100" s="65">
        <v>0</v>
      </c>
      <c r="K100" s="65">
        <v>0</v>
      </c>
      <c r="L100" s="65">
        <v>224954.62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93">
        <f t="shared" si="14"/>
        <v>0.99999831077326573</v>
      </c>
    </row>
    <row r="101" spans="1:18" ht="16.5">
      <c r="A101" s="55"/>
      <c r="B101" s="58"/>
      <c r="C101" s="58" t="s">
        <v>180</v>
      </c>
      <c r="D101" s="51" t="s">
        <v>181</v>
      </c>
      <c r="E101" s="4">
        <v>11745</v>
      </c>
      <c r="F101" s="4">
        <v>7343.94</v>
      </c>
      <c r="G101" s="4">
        <v>7343.94</v>
      </c>
      <c r="H101" s="4">
        <v>7343.94</v>
      </c>
      <c r="I101" s="59">
        <v>0</v>
      </c>
      <c r="J101" s="4">
        <v>7343.94</v>
      </c>
      <c r="K101" s="59">
        <v>0</v>
      </c>
      <c r="L101" s="59">
        <v>0</v>
      </c>
      <c r="M101" s="59">
        <v>0</v>
      </c>
      <c r="N101" s="59">
        <v>0</v>
      </c>
      <c r="O101" s="59">
        <v>0</v>
      </c>
      <c r="P101" s="59">
        <v>0</v>
      </c>
      <c r="Q101" s="59">
        <v>0</v>
      </c>
      <c r="R101" s="93">
        <f t="shared" si="14"/>
        <v>0.6252822477650064</v>
      </c>
    </row>
    <row r="102" spans="1:18">
      <c r="A102" s="55"/>
      <c r="B102" s="58"/>
      <c r="C102" s="58" t="s">
        <v>188</v>
      </c>
      <c r="D102" s="51" t="s">
        <v>229</v>
      </c>
      <c r="E102" s="4">
        <v>27682</v>
      </c>
      <c r="F102" s="4">
        <v>24053</v>
      </c>
      <c r="G102" s="4">
        <v>24053</v>
      </c>
      <c r="H102" s="4">
        <v>24053</v>
      </c>
      <c r="I102" s="59">
        <v>0</v>
      </c>
      <c r="J102" s="4">
        <v>24053</v>
      </c>
      <c r="K102" s="59">
        <v>0</v>
      </c>
      <c r="L102" s="59">
        <v>0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93">
        <f t="shared" si="14"/>
        <v>0.86890398092623367</v>
      </c>
    </row>
    <row r="103" spans="1:18" ht="16.5">
      <c r="A103" s="55"/>
      <c r="B103" s="58"/>
      <c r="C103" s="58" t="s">
        <v>193</v>
      </c>
      <c r="D103" s="51" t="s">
        <v>230</v>
      </c>
      <c r="E103" s="4">
        <v>1000</v>
      </c>
      <c r="F103" s="4">
        <v>566.9</v>
      </c>
      <c r="G103" s="4">
        <v>566.9</v>
      </c>
      <c r="H103" s="4">
        <v>566.9</v>
      </c>
      <c r="I103" s="59">
        <v>0</v>
      </c>
      <c r="J103" s="4">
        <v>566.9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93">
        <f t="shared" si="14"/>
        <v>0.56689999999999996</v>
      </c>
    </row>
    <row r="104" spans="1:18" ht="24.75">
      <c r="A104" s="55"/>
      <c r="B104" s="58"/>
      <c r="C104" s="58" t="s">
        <v>231</v>
      </c>
      <c r="D104" s="51" t="s">
        <v>232</v>
      </c>
      <c r="E104" s="4">
        <v>800</v>
      </c>
      <c r="F104" s="4">
        <v>0</v>
      </c>
      <c r="G104" s="4">
        <v>0</v>
      </c>
      <c r="H104" s="4">
        <v>0</v>
      </c>
      <c r="I104" s="59">
        <v>0</v>
      </c>
      <c r="J104" s="4">
        <v>0</v>
      </c>
      <c r="K104" s="59">
        <v>0</v>
      </c>
      <c r="L104" s="59">
        <v>0</v>
      </c>
      <c r="M104" s="59">
        <v>0</v>
      </c>
      <c r="N104" s="59">
        <v>0</v>
      </c>
      <c r="O104" s="59">
        <v>0</v>
      </c>
      <c r="P104" s="59">
        <v>0</v>
      </c>
      <c r="Q104" s="59">
        <v>0</v>
      </c>
      <c r="R104" s="93">
        <f t="shared" si="14"/>
        <v>0</v>
      </c>
    </row>
    <row r="105" spans="1:18" ht="24.75">
      <c r="A105" s="55"/>
      <c r="B105" s="58" t="s">
        <v>36</v>
      </c>
      <c r="C105" s="58"/>
      <c r="D105" s="51" t="s">
        <v>37</v>
      </c>
      <c r="E105" s="77">
        <f>SUM(E106:E122)</f>
        <v>3496324.7299999995</v>
      </c>
      <c r="F105" s="77">
        <f>SUM(F106:F122)</f>
        <v>3458070.17</v>
      </c>
      <c r="G105" s="78">
        <f>SUM(G106:G122)</f>
        <v>3458070.17</v>
      </c>
      <c r="H105" s="78">
        <f>SUM(H106:H122)</f>
        <v>3444780.9</v>
      </c>
      <c r="I105" s="78">
        <f t="shared" ref="I105:N105" si="22">SUM(I106:I122)</f>
        <v>2996102.38</v>
      </c>
      <c r="J105" s="78">
        <f t="shared" si="22"/>
        <v>448678.51999999996</v>
      </c>
      <c r="K105" s="78">
        <f t="shared" si="22"/>
        <v>0</v>
      </c>
      <c r="L105" s="78">
        <f t="shared" si="22"/>
        <v>13289.27</v>
      </c>
      <c r="M105" s="78">
        <f t="shared" si="22"/>
        <v>0</v>
      </c>
      <c r="N105" s="78">
        <f t="shared" si="22"/>
        <v>0</v>
      </c>
      <c r="O105" s="78">
        <f>SUM(O106:O122)</f>
        <v>0</v>
      </c>
      <c r="P105" s="78">
        <f>SUM(P106:P122)</f>
        <v>0</v>
      </c>
      <c r="Q105" s="78">
        <f>SUM(Q106:Q122)</f>
        <v>0</v>
      </c>
      <c r="R105" s="93">
        <f t="shared" si="14"/>
        <v>0.98905863643849823</v>
      </c>
    </row>
    <row r="106" spans="1:18" ht="24.75">
      <c r="A106" s="55"/>
      <c r="B106" s="58"/>
      <c r="C106" s="58" t="s">
        <v>166</v>
      </c>
      <c r="D106" s="51" t="s">
        <v>233</v>
      </c>
      <c r="E106" s="4">
        <v>15000</v>
      </c>
      <c r="F106" s="4">
        <v>13289.27</v>
      </c>
      <c r="G106" s="4">
        <v>13289.27</v>
      </c>
      <c r="H106" s="59">
        <v>0</v>
      </c>
      <c r="I106" s="59">
        <v>0</v>
      </c>
      <c r="J106" s="59">
        <v>0</v>
      </c>
      <c r="K106" s="59">
        <v>0</v>
      </c>
      <c r="L106" s="4">
        <v>13289.27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93">
        <f t="shared" si="14"/>
        <v>0.88595133333333331</v>
      </c>
    </row>
    <row r="107" spans="1:18" ht="16.5">
      <c r="A107" s="55"/>
      <c r="B107" s="58"/>
      <c r="C107" s="58" t="s">
        <v>168</v>
      </c>
      <c r="D107" s="51" t="s">
        <v>169</v>
      </c>
      <c r="E107" s="72">
        <v>2297574.3999999999</v>
      </c>
      <c r="F107" s="72">
        <v>2296403.98</v>
      </c>
      <c r="G107" s="72">
        <v>2296403.98</v>
      </c>
      <c r="H107" s="72">
        <v>2296403.98</v>
      </c>
      <c r="I107" s="72">
        <v>2296403.98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93">
        <f t="shared" si="14"/>
        <v>0.99949058450511985</v>
      </c>
    </row>
    <row r="108" spans="1:18" ht="16.5">
      <c r="A108" s="55"/>
      <c r="B108" s="58"/>
      <c r="C108" s="58" t="s">
        <v>170</v>
      </c>
      <c r="D108" s="51" t="s">
        <v>171</v>
      </c>
      <c r="E108" s="72">
        <v>172948.54</v>
      </c>
      <c r="F108" s="72">
        <v>172369.9</v>
      </c>
      <c r="G108" s="72">
        <v>172369.9</v>
      </c>
      <c r="H108" s="72">
        <v>172369.9</v>
      </c>
      <c r="I108" s="72">
        <v>172369.9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93">
        <f t="shared" si="14"/>
        <v>0.99665426490446229</v>
      </c>
    </row>
    <row r="109" spans="1:18" ht="16.5">
      <c r="A109" s="55"/>
      <c r="B109" s="58"/>
      <c r="C109" s="58" t="s">
        <v>172</v>
      </c>
      <c r="D109" s="51" t="s">
        <v>173</v>
      </c>
      <c r="E109" s="72">
        <v>391851.94</v>
      </c>
      <c r="F109" s="72">
        <v>390948.06</v>
      </c>
      <c r="G109" s="72">
        <v>390948.06</v>
      </c>
      <c r="H109" s="72">
        <v>390948.06</v>
      </c>
      <c r="I109" s="72">
        <v>390948.06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93">
        <f t="shared" si="14"/>
        <v>0.9976933124281584</v>
      </c>
    </row>
    <row r="110" spans="1:18" ht="16.5">
      <c r="A110" s="55"/>
      <c r="B110" s="58"/>
      <c r="C110" s="58" t="s">
        <v>174</v>
      </c>
      <c r="D110" s="51" t="s">
        <v>175</v>
      </c>
      <c r="E110" s="72">
        <v>41926.379999999997</v>
      </c>
      <c r="F110" s="72">
        <v>40614.089999999997</v>
      </c>
      <c r="G110" s="72">
        <v>40614.089999999997</v>
      </c>
      <c r="H110" s="72">
        <v>40614.089999999997</v>
      </c>
      <c r="I110" s="72">
        <v>40614.089999999997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93">
        <f t="shared" si="14"/>
        <v>0.96870013580948322</v>
      </c>
    </row>
    <row r="111" spans="1:18" ht="33">
      <c r="A111" s="55"/>
      <c r="B111" s="58"/>
      <c r="C111" s="58" t="s">
        <v>178</v>
      </c>
      <c r="D111" s="51" t="s">
        <v>179</v>
      </c>
      <c r="E111" s="4">
        <v>59143.34</v>
      </c>
      <c r="F111" s="4">
        <v>56366.11</v>
      </c>
      <c r="G111" s="4">
        <v>56366.11</v>
      </c>
      <c r="H111" s="4">
        <v>56366.11</v>
      </c>
      <c r="I111" s="4">
        <v>0</v>
      </c>
      <c r="J111" s="4">
        <v>56366.11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93">
        <f t="shared" si="14"/>
        <v>0.9530423882046567</v>
      </c>
    </row>
    <row r="112" spans="1:18" ht="16.5">
      <c r="A112" s="55"/>
      <c r="B112" s="58"/>
      <c r="C112" s="58" t="s">
        <v>176</v>
      </c>
      <c r="D112" s="51" t="s">
        <v>177</v>
      </c>
      <c r="E112" s="4">
        <v>96100</v>
      </c>
      <c r="F112" s="4">
        <v>95766.35</v>
      </c>
      <c r="G112" s="4">
        <v>95766.35</v>
      </c>
      <c r="H112" s="4">
        <v>95766.35</v>
      </c>
      <c r="I112" s="4">
        <v>95766.35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93">
        <f t="shared" si="14"/>
        <v>0.9965280957336109</v>
      </c>
    </row>
    <row r="113" spans="1:18" ht="16.5">
      <c r="A113" s="55"/>
      <c r="B113" s="58"/>
      <c r="C113" s="58" t="s">
        <v>180</v>
      </c>
      <c r="D113" s="51" t="s">
        <v>181</v>
      </c>
      <c r="E113" s="4">
        <v>97672.5</v>
      </c>
      <c r="F113" s="4">
        <v>82535.16</v>
      </c>
      <c r="G113" s="4">
        <v>82535.16</v>
      </c>
      <c r="H113" s="4">
        <v>82535.16</v>
      </c>
      <c r="I113" s="59">
        <v>0</v>
      </c>
      <c r="J113" s="4">
        <v>82535.16</v>
      </c>
      <c r="K113" s="59">
        <v>0</v>
      </c>
      <c r="L113" s="59">
        <v>0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93">
        <f t="shared" si="14"/>
        <v>0.84501942716731937</v>
      </c>
    </row>
    <row r="114" spans="1:18">
      <c r="A114" s="55"/>
      <c r="B114" s="58"/>
      <c r="C114" s="58" t="s">
        <v>182</v>
      </c>
      <c r="D114" s="51" t="s">
        <v>183</v>
      </c>
      <c r="E114" s="4">
        <v>50000</v>
      </c>
      <c r="F114" s="4">
        <v>43785.16</v>
      </c>
      <c r="G114" s="4">
        <v>43785.16</v>
      </c>
      <c r="H114" s="4">
        <v>43785.16</v>
      </c>
      <c r="I114" s="59">
        <v>0</v>
      </c>
      <c r="J114" s="4">
        <v>43785.16</v>
      </c>
      <c r="K114" s="59">
        <v>0</v>
      </c>
      <c r="L114" s="59">
        <v>0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93">
        <f t="shared" si="14"/>
        <v>0.87570320000000001</v>
      </c>
    </row>
    <row r="115" spans="1:18" ht="16.5">
      <c r="A115" s="55"/>
      <c r="B115" s="58"/>
      <c r="C115" s="58" t="s">
        <v>186</v>
      </c>
      <c r="D115" s="51" t="s">
        <v>234</v>
      </c>
      <c r="E115" s="4">
        <v>4000</v>
      </c>
      <c r="F115" s="4">
        <v>3340</v>
      </c>
      <c r="G115" s="4">
        <v>3340</v>
      </c>
      <c r="H115" s="4">
        <v>3340</v>
      </c>
      <c r="I115" s="59">
        <v>0</v>
      </c>
      <c r="J115" s="4">
        <v>3340</v>
      </c>
      <c r="K115" s="59">
        <v>0</v>
      </c>
      <c r="L115" s="59">
        <v>0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93">
        <f t="shared" si="14"/>
        <v>0.83499999999999996</v>
      </c>
    </row>
    <row r="116" spans="1:18">
      <c r="A116" s="55"/>
      <c r="B116" s="58"/>
      <c r="C116" s="58" t="s">
        <v>188</v>
      </c>
      <c r="D116" s="51" t="s">
        <v>189</v>
      </c>
      <c r="E116" s="4">
        <v>111150</v>
      </c>
      <c r="F116" s="4">
        <v>110490.57</v>
      </c>
      <c r="G116" s="4">
        <v>110490.57</v>
      </c>
      <c r="H116" s="4">
        <v>110490.57</v>
      </c>
      <c r="I116" s="59">
        <v>0</v>
      </c>
      <c r="J116" s="4">
        <v>110490.57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93">
        <f t="shared" si="14"/>
        <v>0.99406720647773283</v>
      </c>
    </row>
    <row r="117" spans="1:18" ht="49.5">
      <c r="A117" s="55"/>
      <c r="B117" s="58"/>
      <c r="C117" s="58" t="s">
        <v>190</v>
      </c>
      <c r="D117" s="51" t="s">
        <v>191</v>
      </c>
      <c r="E117" s="4">
        <v>32000</v>
      </c>
      <c r="F117" s="4">
        <v>28378.82</v>
      </c>
      <c r="G117" s="4">
        <v>28378.82</v>
      </c>
      <c r="H117" s="4">
        <v>28378.82</v>
      </c>
      <c r="I117" s="59">
        <v>0</v>
      </c>
      <c r="J117" s="4">
        <v>28378.82</v>
      </c>
      <c r="K117" s="59">
        <v>0</v>
      </c>
      <c r="L117" s="59">
        <v>0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93">
        <f t="shared" si="14"/>
        <v>0.88683812500000003</v>
      </c>
    </row>
    <row r="118" spans="1:18" ht="16.5">
      <c r="A118" s="55"/>
      <c r="B118" s="58"/>
      <c r="C118" s="58" t="s">
        <v>193</v>
      </c>
      <c r="D118" s="51" t="s">
        <v>230</v>
      </c>
      <c r="E118" s="4">
        <v>28000</v>
      </c>
      <c r="F118" s="4">
        <v>26829.81</v>
      </c>
      <c r="G118" s="4">
        <v>26829.81</v>
      </c>
      <c r="H118" s="4">
        <v>26829.81</v>
      </c>
      <c r="I118" s="59">
        <v>0</v>
      </c>
      <c r="J118" s="4">
        <v>26829.81</v>
      </c>
      <c r="K118" s="59">
        <v>0</v>
      </c>
      <c r="L118" s="59">
        <v>0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93">
        <f t="shared" si="14"/>
        <v>0.9582075000000001</v>
      </c>
    </row>
    <row r="119" spans="1:18" ht="16.5">
      <c r="A119" s="55"/>
      <c r="B119" s="58"/>
      <c r="C119" s="58" t="s">
        <v>604</v>
      </c>
      <c r="D119" s="51" t="s">
        <v>605</v>
      </c>
      <c r="E119" s="4">
        <v>600</v>
      </c>
      <c r="F119" s="4">
        <v>566.23</v>
      </c>
      <c r="G119" s="4">
        <v>566.23</v>
      </c>
      <c r="H119" s="4">
        <v>566.23</v>
      </c>
      <c r="I119" s="59">
        <v>0</v>
      </c>
      <c r="J119" s="4">
        <v>566.23</v>
      </c>
      <c r="K119" s="59">
        <v>0</v>
      </c>
      <c r="L119" s="59">
        <v>0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93">
        <f t="shared" si="14"/>
        <v>0.94371666666666665</v>
      </c>
    </row>
    <row r="120" spans="1:18">
      <c r="A120" s="55"/>
      <c r="B120" s="58"/>
      <c r="C120" s="58" t="s">
        <v>194</v>
      </c>
      <c r="D120" s="51" t="s">
        <v>195</v>
      </c>
      <c r="E120" s="4">
        <v>14950</v>
      </c>
      <c r="F120" s="4">
        <v>14950</v>
      </c>
      <c r="G120" s="4">
        <v>14950</v>
      </c>
      <c r="H120" s="4">
        <v>14950</v>
      </c>
      <c r="I120" s="59">
        <v>0</v>
      </c>
      <c r="J120" s="4">
        <v>14950</v>
      </c>
      <c r="K120" s="59">
        <v>0</v>
      </c>
      <c r="L120" s="59">
        <v>0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93">
        <f t="shared" si="14"/>
        <v>1</v>
      </c>
    </row>
    <row r="121" spans="1:18" ht="24.75">
      <c r="A121" s="55"/>
      <c r="B121" s="58"/>
      <c r="C121" s="58" t="s">
        <v>196</v>
      </c>
      <c r="D121" s="51" t="s">
        <v>197</v>
      </c>
      <c r="E121" s="4">
        <v>62407.63</v>
      </c>
      <c r="F121" s="4">
        <v>62406.67</v>
      </c>
      <c r="G121" s="4">
        <v>62406.67</v>
      </c>
      <c r="H121" s="4">
        <v>62406.67</v>
      </c>
      <c r="I121" s="59">
        <v>0</v>
      </c>
      <c r="J121" s="4">
        <v>62406.67</v>
      </c>
      <c r="K121" s="59">
        <v>0</v>
      </c>
      <c r="L121" s="59">
        <v>0</v>
      </c>
      <c r="M121" s="59">
        <v>0</v>
      </c>
      <c r="N121" s="59">
        <v>0</v>
      </c>
      <c r="O121" s="59">
        <v>0</v>
      </c>
      <c r="P121" s="59">
        <v>0</v>
      </c>
      <c r="Q121" s="59">
        <v>0</v>
      </c>
      <c r="R121" s="93">
        <f t="shared" si="14"/>
        <v>0.9999846172655491</v>
      </c>
    </row>
    <row r="122" spans="1:18" ht="24.75">
      <c r="A122" s="55"/>
      <c r="B122" s="58"/>
      <c r="C122" s="79">
        <v>4700</v>
      </c>
      <c r="D122" s="51" t="s">
        <v>232</v>
      </c>
      <c r="E122" s="4">
        <v>21000</v>
      </c>
      <c r="F122" s="4">
        <v>19029.990000000002</v>
      </c>
      <c r="G122" s="4">
        <v>19029.990000000002</v>
      </c>
      <c r="H122" s="4">
        <v>19029.990000000002</v>
      </c>
      <c r="I122" s="59">
        <v>0</v>
      </c>
      <c r="J122" s="4">
        <v>19029.990000000002</v>
      </c>
      <c r="K122" s="59">
        <v>0</v>
      </c>
      <c r="L122" s="59">
        <v>0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93">
        <f t="shared" si="14"/>
        <v>0.90619000000000005</v>
      </c>
    </row>
    <row r="123" spans="1:18" ht="24.75">
      <c r="A123" s="55"/>
      <c r="B123" s="58" t="s">
        <v>235</v>
      </c>
      <c r="C123" s="58"/>
      <c r="D123" s="51" t="s">
        <v>236</v>
      </c>
      <c r="E123" s="80">
        <f>SUM(E124:E127)</f>
        <v>355447.5</v>
      </c>
      <c r="F123" s="80">
        <f t="shared" ref="F123:Q123" si="23">SUM(F124:F127)</f>
        <v>339357.3</v>
      </c>
      <c r="G123" s="80">
        <f t="shared" si="23"/>
        <v>339357.3</v>
      </c>
      <c r="H123" s="80">
        <f t="shared" si="23"/>
        <v>48665.74</v>
      </c>
      <c r="I123" s="80">
        <f t="shared" si="23"/>
        <v>4920</v>
      </c>
      <c r="J123" s="80">
        <f t="shared" si="23"/>
        <v>43745.74</v>
      </c>
      <c r="K123" s="80">
        <f t="shared" si="23"/>
        <v>290691.56</v>
      </c>
      <c r="L123" s="80">
        <f t="shared" si="23"/>
        <v>0</v>
      </c>
      <c r="M123" s="80">
        <f t="shared" si="23"/>
        <v>0</v>
      </c>
      <c r="N123" s="80">
        <f t="shared" si="23"/>
        <v>0</v>
      </c>
      <c r="O123" s="80">
        <f t="shared" si="23"/>
        <v>0</v>
      </c>
      <c r="P123" s="80">
        <f t="shared" si="23"/>
        <v>0</v>
      </c>
      <c r="Q123" s="80">
        <f t="shared" si="23"/>
        <v>0</v>
      </c>
      <c r="R123" s="93">
        <f t="shared" si="14"/>
        <v>0.95473255544067681</v>
      </c>
    </row>
    <row r="124" spans="1:18" ht="33">
      <c r="A124" s="55"/>
      <c r="B124" s="58"/>
      <c r="C124" s="58" t="s">
        <v>220</v>
      </c>
      <c r="D124" s="51" t="s">
        <v>333</v>
      </c>
      <c r="E124" s="72">
        <v>305000</v>
      </c>
      <c r="F124" s="72">
        <v>290691.56</v>
      </c>
      <c r="G124" s="72">
        <v>290691.56</v>
      </c>
      <c r="H124" s="67">
        <v>0</v>
      </c>
      <c r="I124" s="67">
        <v>0</v>
      </c>
      <c r="J124" s="67">
        <v>0</v>
      </c>
      <c r="K124" s="72">
        <v>290691.56</v>
      </c>
      <c r="L124" s="67">
        <v>0</v>
      </c>
      <c r="M124" s="67">
        <v>0</v>
      </c>
      <c r="N124" s="67">
        <v>0</v>
      </c>
      <c r="O124" s="67">
        <v>0</v>
      </c>
      <c r="P124" s="67">
        <v>0</v>
      </c>
      <c r="Q124" s="67">
        <v>0</v>
      </c>
      <c r="R124" s="93">
        <f t="shared" si="14"/>
        <v>0.95308708196721315</v>
      </c>
    </row>
    <row r="125" spans="1:18" ht="16.5">
      <c r="A125" s="55"/>
      <c r="B125" s="58"/>
      <c r="C125" s="58" t="s">
        <v>176</v>
      </c>
      <c r="D125" s="51" t="s">
        <v>177</v>
      </c>
      <c r="E125" s="72">
        <v>4920</v>
      </c>
      <c r="F125" s="72">
        <v>4920</v>
      </c>
      <c r="G125" s="72">
        <v>4920</v>
      </c>
      <c r="H125" s="72">
        <v>4920</v>
      </c>
      <c r="I125" s="72">
        <v>4920</v>
      </c>
      <c r="J125" s="67"/>
      <c r="K125" s="67"/>
      <c r="L125" s="67"/>
      <c r="M125" s="67"/>
      <c r="N125" s="67"/>
      <c r="O125" s="67"/>
      <c r="P125" s="67"/>
      <c r="Q125" s="67"/>
      <c r="R125" s="93"/>
    </row>
    <row r="126" spans="1:18" ht="16.5">
      <c r="A126" s="55"/>
      <c r="B126" s="58"/>
      <c r="C126" s="58" t="s">
        <v>180</v>
      </c>
      <c r="D126" s="51" t="s">
        <v>181</v>
      </c>
      <c r="E126" s="4">
        <v>2000</v>
      </c>
      <c r="F126" s="4">
        <v>1745</v>
      </c>
      <c r="G126" s="4">
        <v>1745</v>
      </c>
      <c r="H126" s="4">
        <v>1745</v>
      </c>
      <c r="I126" s="59">
        <v>0</v>
      </c>
      <c r="J126" s="4">
        <v>1745</v>
      </c>
      <c r="K126" s="59">
        <v>0</v>
      </c>
      <c r="L126" s="59">
        <v>0</v>
      </c>
      <c r="M126" s="59">
        <v>0</v>
      </c>
      <c r="N126" s="59">
        <v>0</v>
      </c>
      <c r="O126" s="59">
        <v>0</v>
      </c>
      <c r="P126" s="59">
        <v>0</v>
      </c>
      <c r="Q126" s="59">
        <v>0</v>
      </c>
      <c r="R126" s="93">
        <f t="shared" si="14"/>
        <v>0.87250000000000005</v>
      </c>
    </row>
    <row r="127" spans="1:18" ht="18" customHeight="1">
      <c r="A127" s="55"/>
      <c r="B127" s="58"/>
      <c r="C127" s="58" t="s">
        <v>188</v>
      </c>
      <c r="D127" s="51" t="s">
        <v>189</v>
      </c>
      <c r="E127" s="4">
        <v>43527.5</v>
      </c>
      <c r="F127" s="4">
        <v>42000.74</v>
      </c>
      <c r="G127" s="4">
        <v>42000.74</v>
      </c>
      <c r="H127" s="4">
        <v>42000.74</v>
      </c>
      <c r="I127" s="59">
        <v>0</v>
      </c>
      <c r="J127" s="4">
        <v>42000.74</v>
      </c>
      <c r="K127" s="59">
        <v>0</v>
      </c>
      <c r="L127" s="59">
        <v>0</v>
      </c>
      <c r="M127" s="59">
        <v>0</v>
      </c>
      <c r="N127" s="59">
        <v>0</v>
      </c>
      <c r="O127" s="59">
        <v>0</v>
      </c>
      <c r="P127" s="59">
        <v>0</v>
      </c>
      <c r="Q127" s="59">
        <v>0</v>
      </c>
      <c r="R127" s="93">
        <f t="shared" si="14"/>
        <v>0.96492424329446902</v>
      </c>
    </row>
    <row r="128" spans="1:18" ht="24.75">
      <c r="A128" s="55"/>
      <c r="B128" s="58" t="s">
        <v>588</v>
      </c>
      <c r="C128" s="58"/>
      <c r="D128" s="36" t="s">
        <v>589</v>
      </c>
      <c r="E128" s="4">
        <f t="shared" ref="E128:Q128" si="24">SUM(E129:E144)</f>
        <v>777966</v>
      </c>
      <c r="F128" s="4">
        <f t="shared" si="24"/>
        <v>755439.89000000025</v>
      </c>
      <c r="G128" s="59">
        <f t="shared" si="24"/>
        <v>755439.89000000025</v>
      </c>
      <c r="H128" s="59">
        <f t="shared" si="24"/>
        <v>753327.06000000017</v>
      </c>
      <c r="I128" s="59">
        <f t="shared" si="24"/>
        <v>652952.16</v>
      </c>
      <c r="J128" s="59">
        <f t="shared" si="24"/>
        <v>100374.9</v>
      </c>
      <c r="K128" s="59">
        <f t="shared" si="24"/>
        <v>0</v>
      </c>
      <c r="L128" s="59">
        <f t="shared" si="24"/>
        <v>2112.83</v>
      </c>
      <c r="M128" s="59">
        <f t="shared" si="24"/>
        <v>0</v>
      </c>
      <c r="N128" s="59">
        <f t="shared" si="24"/>
        <v>0</v>
      </c>
      <c r="O128" s="59">
        <f t="shared" si="24"/>
        <v>0</v>
      </c>
      <c r="P128" s="59">
        <f t="shared" si="24"/>
        <v>0</v>
      </c>
      <c r="Q128" s="59">
        <f t="shared" si="24"/>
        <v>0</v>
      </c>
      <c r="R128" s="93">
        <f t="shared" ref="R128:R143" si="25">SUM(F128/E128)</f>
        <v>0.97104486571392612</v>
      </c>
    </row>
    <row r="129" spans="1:18" ht="24.75">
      <c r="A129" s="55"/>
      <c r="B129" s="58"/>
      <c r="C129" s="58" t="s">
        <v>166</v>
      </c>
      <c r="D129" s="51" t="s">
        <v>233</v>
      </c>
      <c r="E129" s="4">
        <v>2400</v>
      </c>
      <c r="F129" s="4">
        <v>2112.83</v>
      </c>
      <c r="G129" s="4">
        <v>2112.83</v>
      </c>
      <c r="H129" s="59">
        <v>0</v>
      </c>
      <c r="I129" s="59">
        <v>0</v>
      </c>
      <c r="J129" s="59">
        <v>0</v>
      </c>
      <c r="K129" s="59">
        <v>0</v>
      </c>
      <c r="L129" s="4">
        <v>2112.83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93">
        <f t="shared" si="25"/>
        <v>0.88034583333333327</v>
      </c>
    </row>
    <row r="130" spans="1:18" ht="16.5">
      <c r="A130" s="55"/>
      <c r="B130" s="58"/>
      <c r="C130" s="58" t="s">
        <v>168</v>
      </c>
      <c r="D130" s="51" t="s">
        <v>169</v>
      </c>
      <c r="E130" s="72">
        <v>511750</v>
      </c>
      <c r="F130" s="72">
        <v>496954.4</v>
      </c>
      <c r="G130" s="72">
        <v>496954.4</v>
      </c>
      <c r="H130" s="72">
        <v>496954.4</v>
      </c>
      <c r="I130" s="72">
        <v>496954.4</v>
      </c>
      <c r="J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P130" s="67">
        <v>0</v>
      </c>
      <c r="Q130" s="67">
        <v>0</v>
      </c>
      <c r="R130" s="93">
        <f t="shared" si="25"/>
        <v>0.97108822667318029</v>
      </c>
    </row>
    <row r="131" spans="1:18" ht="16.5">
      <c r="A131" s="55"/>
      <c r="B131" s="58"/>
      <c r="C131" s="58" t="s">
        <v>170</v>
      </c>
      <c r="D131" s="51" t="s">
        <v>171</v>
      </c>
      <c r="E131" s="72">
        <v>36480</v>
      </c>
      <c r="F131" s="72">
        <v>36479.07</v>
      </c>
      <c r="G131" s="72">
        <v>36479.07</v>
      </c>
      <c r="H131" s="72">
        <v>36479.07</v>
      </c>
      <c r="I131" s="72">
        <v>36479.07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93">
        <f t="shared" si="25"/>
        <v>0.99997450657894738</v>
      </c>
    </row>
    <row r="132" spans="1:18" ht="16.5">
      <c r="A132" s="55"/>
      <c r="B132" s="58"/>
      <c r="C132" s="58" t="s">
        <v>172</v>
      </c>
      <c r="D132" s="51" t="s">
        <v>171</v>
      </c>
      <c r="E132" s="72">
        <v>88940</v>
      </c>
      <c r="F132" s="72">
        <v>86241.05</v>
      </c>
      <c r="G132" s="72">
        <v>86241.05</v>
      </c>
      <c r="H132" s="72">
        <v>86241.05</v>
      </c>
      <c r="I132" s="72">
        <v>86241.05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93">
        <f t="shared" si="25"/>
        <v>0.96965426129975263</v>
      </c>
    </row>
    <row r="133" spans="1:18" ht="16.5">
      <c r="A133" s="55"/>
      <c r="B133" s="58"/>
      <c r="C133" s="58" t="s">
        <v>174</v>
      </c>
      <c r="D133" s="51" t="s">
        <v>173</v>
      </c>
      <c r="E133" s="72">
        <v>7450</v>
      </c>
      <c r="F133" s="72">
        <v>6639.39</v>
      </c>
      <c r="G133" s="72">
        <v>6639.39</v>
      </c>
      <c r="H133" s="72">
        <v>6639.39</v>
      </c>
      <c r="I133" s="72">
        <v>6639.39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93">
        <f t="shared" si="25"/>
        <v>0.89119328859060409</v>
      </c>
    </row>
    <row r="134" spans="1:18" ht="16.5">
      <c r="A134" s="55"/>
      <c r="B134" s="58"/>
      <c r="C134" s="58" t="s">
        <v>176</v>
      </c>
      <c r="D134" s="51" t="s">
        <v>175</v>
      </c>
      <c r="E134" s="72">
        <v>26640</v>
      </c>
      <c r="F134" s="72">
        <v>26638.25</v>
      </c>
      <c r="G134" s="72">
        <v>26638.25</v>
      </c>
      <c r="H134" s="72">
        <v>26638.25</v>
      </c>
      <c r="I134" s="72">
        <v>26638.25</v>
      </c>
      <c r="J134" s="67">
        <v>0</v>
      </c>
      <c r="K134" s="67">
        <v>0</v>
      </c>
      <c r="L134" s="67">
        <v>0</v>
      </c>
      <c r="M134" s="67">
        <v>0</v>
      </c>
      <c r="N134" s="67">
        <v>0</v>
      </c>
      <c r="O134" s="67">
        <v>0</v>
      </c>
      <c r="P134" s="67">
        <v>0</v>
      </c>
      <c r="Q134" s="67">
        <v>0</v>
      </c>
      <c r="R134" s="93">
        <f t="shared" si="25"/>
        <v>0.99993430930930927</v>
      </c>
    </row>
    <row r="135" spans="1:18" ht="16.5">
      <c r="A135" s="55"/>
      <c r="B135" s="58"/>
      <c r="C135" s="58" t="s">
        <v>180</v>
      </c>
      <c r="D135" s="51" t="s">
        <v>181</v>
      </c>
      <c r="E135" s="4">
        <v>31449</v>
      </c>
      <c r="F135" s="4">
        <v>31401.45</v>
      </c>
      <c r="G135" s="4">
        <v>31401.45</v>
      </c>
      <c r="H135" s="4">
        <v>31401.45</v>
      </c>
      <c r="I135" s="59">
        <v>0</v>
      </c>
      <c r="J135" s="4">
        <v>31401.45</v>
      </c>
      <c r="K135" s="59">
        <v>0</v>
      </c>
      <c r="L135" s="59">
        <v>0</v>
      </c>
      <c r="M135" s="59">
        <v>0</v>
      </c>
      <c r="N135" s="59">
        <v>0</v>
      </c>
      <c r="O135" s="59">
        <v>0</v>
      </c>
      <c r="P135" s="59">
        <v>0</v>
      </c>
      <c r="Q135" s="59">
        <v>0</v>
      </c>
      <c r="R135" s="93">
        <f t="shared" si="25"/>
        <v>0.99848802823619198</v>
      </c>
    </row>
    <row r="136" spans="1:18">
      <c r="A136" s="55"/>
      <c r="B136" s="58"/>
      <c r="C136" s="58" t="s">
        <v>182</v>
      </c>
      <c r="D136" s="51" t="s">
        <v>183</v>
      </c>
      <c r="E136" s="4">
        <v>12300</v>
      </c>
      <c r="F136" s="4">
        <v>8708.2999999999993</v>
      </c>
      <c r="G136" s="4">
        <v>8708.2999999999993</v>
      </c>
      <c r="H136" s="4">
        <v>8708.2999999999993</v>
      </c>
      <c r="I136" s="59">
        <v>0</v>
      </c>
      <c r="J136" s="4">
        <v>8708.2999999999993</v>
      </c>
      <c r="K136" s="59">
        <v>0</v>
      </c>
      <c r="L136" s="59">
        <v>0</v>
      </c>
      <c r="M136" s="59">
        <v>0</v>
      </c>
      <c r="N136" s="59">
        <v>0</v>
      </c>
      <c r="O136" s="59">
        <v>0</v>
      </c>
      <c r="P136" s="59">
        <v>0</v>
      </c>
      <c r="Q136" s="59">
        <v>0</v>
      </c>
      <c r="R136" s="93">
        <f t="shared" si="25"/>
        <v>0.70799186991869911</v>
      </c>
    </row>
    <row r="137" spans="1:18" ht="16.5">
      <c r="A137" s="55"/>
      <c r="B137" s="58"/>
      <c r="C137" s="58" t="s">
        <v>186</v>
      </c>
      <c r="D137" s="51" t="s">
        <v>234</v>
      </c>
      <c r="E137" s="4">
        <v>490</v>
      </c>
      <c r="F137" s="4">
        <v>490</v>
      </c>
      <c r="G137" s="4">
        <v>490</v>
      </c>
      <c r="H137" s="4">
        <v>490</v>
      </c>
      <c r="I137" s="59">
        <v>0</v>
      </c>
      <c r="J137" s="4">
        <v>490</v>
      </c>
      <c r="K137" s="59">
        <v>0</v>
      </c>
      <c r="L137" s="59">
        <v>0</v>
      </c>
      <c r="M137" s="59">
        <v>0</v>
      </c>
      <c r="N137" s="59">
        <v>0</v>
      </c>
      <c r="O137" s="59">
        <v>0</v>
      </c>
      <c r="P137" s="59">
        <v>0</v>
      </c>
      <c r="Q137" s="59">
        <v>0</v>
      </c>
      <c r="R137" s="93">
        <f t="shared" si="25"/>
        <v>1</v>
      </c>
    </row>
    <row r="138" spans="1:18">
      <c r="A138" s="55"/>
      <c r="B138" s="58"/>
      <c r="C138" s="58" t="s">
        <v>188</v>
      </c>
      <c r="D138" s="51" t="s">
        <v>189</v>
      </c>
      <c r="E138" s="4">
        <v>36250</v>
      </c>
      <c r="F138" s="4">
        <v>35985.410000000003</v>
      </c>
      <c r="G138" s="4">
        <v>35985.410000000003</v>
      </c>
      <c r="H138" s="4">
        <v>35985.410000000003</v>
      </c>
      <c r="I138" s="59">
        <v>0</v>
      </c>
      <c r="J138" s="4">
        <v>35985.410000000003</v>
      </c>
      <c r="K138" s="59">
        <v>0</v>
      </c>
      <c r="L138" s="59">
        <v>0</v>
      </c>
      <c r="M138" s="59">
        <v>0</v>
      </c>
      <c r="N138" s="59">
        <v>0</v>
      </c>
      <c r="O138" s="59">
        <v>0</v>
      </c>
      <c r="P138" s="59">
        <v>0</v>
      </c>
      <c r="Q138" s="59">
        <v>0</v>
      </c>
      <c r="R138" s="93">
        <f t="shared" si="25"/>
        <v>0.99270096551724152</v>
      </c>
    </row>
    <row r="139" spans="1:18" ht="49.5">
      <c r="A139" s="55"/>
      <c r="B139" s="58"/>
      <c r="C139" s="58" t="s">
        <v>190</v>
      </c>
      <c r="D139" s="51" t="s">
        <v>191</v>
      </c>
      <c r="E139" s="4">
        <v>2724</v>
      </c>
      <c r="F139" s="4">
        <v>2715.81</v>
      </c>
      <c r="G139" s="4">
        <v>2715.81</v>
      </c>
      <c r="H139" s="4">
        <v>2715.81</v>
      </c>
      <c r="I139" s="59">
        <v>0</v>
      </c>
      <c r="J139" s="4">
        <v>2715.81</v>
      </c>
      <c r="K139" s="59">
        <v>0</v>
      </c>
      <c r="L139" s="59">
        <v>0</v>
      </c>
      <c r="M139" s="59">
        <v>0</v>
      </c>
      <c r="N139" s="59">
        <v>0</v>
      </c>
      <c r="O139" s="59">
        <v>0</v>
      </c>
      <c r="P139" s="59">
        <v>0</v>
      </c>
      <c r="Q139" s="59">
        <v>0</v>
      </c>
      <c r="R139" s="93">
        <f t="shared" si="25"/>
        <v>0.99699339207048454</v>
      </c>
    </row>
    <row r="140" spans="1:18" ht="16.5">
      <c r="A140" s="55"/>
      <c r="B140" s="58"/>
      <c r="C140" s="58" t="s">
        <v>193</v>
      </c>
      <c r="D140" s="51" t="s">
        <v>230</v>
      </c>
      <c r="E140" s="4">
        <v>3950</v>
      </c>
      <c r="F140" s="4">
        <v>3935.93</v>
      </c>
      <c r="G140" s="4">
        <v>3935.93</v>
      </c>
      <c r="H140" s="4">
        <v>3935.93</v>
      </c>
      <c r="I140" s="59">
        <v>0</v>
      </c>
      <c r="J140" s="4">
        <v>3935.93</v>
      </c>
      <c r="K140" s="59">
        <v>0</v>
      </c>
      <c r="L140" s="59">
        <v>0</v>
      </c>
      <c r="M140" s="59">
        <v>0</v>
      </c>
      <c r="N140" s="59">
        <v>0</v>
      </c>
      <c r="O140" s="59">
        <v>0</v>
      </c>
      <c r="P140" s="59">
        <v>0</v>
      </c>
      <c r="Q140" s="59">
        <v>0</v>
      </c>
      <c r="R140" s="93">
        <f t="shared" si="25"/>
        <v>0.99643797468354423</v>
      </c>
    </row>
    <row r="141" spans="1:18">
      <c r="A141" s="55"/>
      <c r="B141" s="58"/>
      <c r="C141" s="58" t="s">
        <v>194</v>
      </c>
      <c r="D141" s="51" t="s">
        <v>195</v>
      </c>
      <c r="E141" s="4">
        <v>21</v>
      </c>
      <c r="F141" s="4">
        <v>21</v>
      </c>
      <c r="G141" s="4">
        <v>21</v>
      </c>
      <c r="H141" s="4">
        <v>21</v>
      </c>
      <c r="I141" s="59">
        <v>0</v>
      </c>
      <c r="J141" s="4">
        <v>21</v>
      </c>
      <c r="K141" s="59">
        <v>0</v>
      </c>
      <c r="L141" s="59">
        <v>0</v>
      </c>
      <c r="M141" s="59">
        <v>0</v>
      </c>
      <c r="N141" s="59">
        <v>0</v>
      </c>
      <c r="O141" s="59">
        <v>0</v>
      </c>
      <c r="P141" s="59">
        <v>0</v>
      </c>
      <c r="Q141" s="59">
        <v>0</v>
      </c>
      <c r="R141" s="93">
        <f t="shared" si="25"/>
        <v>1</v>
      </c>
    </row>
    <row r="142" spans="1:18" ht="24.75">
      <c r="A142" s="55"/>
      <c r="B142" s="58"/>
      <c r="C142" s="58" t="s">
        <v>196</v>
      </c>
      <c r="D142" s="51" t="s">
        <v>197</v>
      </c>
      <c r="E142" s="4">
        <v>12675</v>
      </c>
      <c r="F142" s="4">
        <v>12675</v>
      </c>
      <c r="G142" s="4">
        <v>12675</v>
      </c>
      <c r="H142" s="4">
        <v>12675</v>
      </c>
      <c r="I142" s="59">
        <v>0</v>
      </c>
      <c r="J142" s="4">
        <v>12675</v>
      </c>
      <c r="K142" s="59">
        <v>0</v>
      </c>
      <c r="L142" s="59">
        <v>0</v>
      </c>
      <c r="M142" s="59">
        <v>0</v>
      </c>
      <c r="N142" s="59">
        <v>0</v>
      </c>
      <c r="O142" s="59">
        <v>0</v>
      </c>
      <c r="P142" s="59">
        <v>0</v>
      </c>
      <c r="Q142" s="59">
        <v>0</v>
      </c>
      <c r="R142" s="93">
        <f t="shared" si="25"/>
        <v>1</v>
      </c>
    </row>
    <row r="143" spans="1:18" ht="16.5">
      <c r="A143" s="55"/>
      <c r="B143" s="58"/>
      <c r="C143" s="58" t="s">
        <v>270</v>
      </c>
      <c r="D143" s="60" t="s">
        <v>47</v>
      </c>
      <c r="E143" s="4">
        <v>507</v>
      </c>
      <c r="F143" s="4">
        <v>507</v>
      </c>
      <c r="G143" s="4">
        <v>507</v>
      </c>
      <c r="H143" s="4">
        <v>507</v>
      </c>
      <c r="I143" s="59">
        <v>0</v>
      </c>
      <c r="J143" s="4">
        <v>507</v>
      </c>
      <c r="K143" s="59">
        <v>0</v>
      </c>
      <c r="L143" s="59">
        <v>0</v>
      </c>
      <c r="M143" s="59">
        <v>0</v>
      </c>
      <c r="N143" s="59">
        <v>0</v>
      </c>
      <c r="O143" s="59">
        <v>0</v>
      </c>
      <c r="P143" s="59">
        <v>0</v>
      </c>
      <c r="Q143" s="59">
        <v>0</v>
      </c>
      <c r="R143" s="93">
        <f t="shared" si="25"/>
        <v>1</v>
      </c>
    </row>
    <row r="144" spans="1:18" ht="24.75">
      <c r="A144" s="55"/>
      <c r="B144" s="58"/>
      <c r="C144" s="58" t="s">
        <v>231</v>
      </c>
      <c r="D144" s="51" t="s">
        <v>232</v>
      </c>
      <c r="E144" s="4">
        <v>3940</v>
      </c>
      <c r="F144" s="4">
        <v>3935</v>
      </c>
      <c r="G144" s="4">
        <v>3935</v>
      </c>
      <c r="H144" s="4">
        <v>3935</v>
      </c>
      <c r="I144" s="59">
        <v>0</v>
      </c>
      <c r="J144" s="4">
        <v>3935</v>
      </c>
      <c r="K144" s="59">
        <v>0</v>
      </c>
      <c r="L144" s="59">
        <v>0</v>
      </c>
      <c r="M144" s="59">
        <v>0</v>
      </c>
      <c r="N144" s="59">
        <v>0</v>
      </c>
      <c r="O144" s="59">
        <v>0</v>
      </c>
      <c r="P144" s="59">
        <v>0</v>
      </c>
      <c r="Q144" s="59">
        <v>0</v>
      </c>
      <c r="R144" s="93">
        <f>SUM(F144/E144)</f>
        <v>0.99873096446700504</v>
      </c>
    </row>
    <row r="145" spans="1:18">
      <c r="A145" s="55"/>
      <c r="B145" s="58" t="s">
        <v>239</v>
      </c>
      <c r="C145" s="58"/>
      <c r="D145" s="51" t="s">
        <v>10</v>
      </c>
      <c r="E145" s="4">
        <f>SUM(E146:E158)</f>
        <v>1166010.6000000001</v>
      </c>
      <c r="F145" s="4">
        <f>SUM(F146:F158)</f>
        <v>1083298.46</v>
      </c>
      <c r="G145" s="59">
        <f>SUM(G146:G158)</f>
        <v>1083298.46</v>
      </c>
      <c r="H145" s="59">
        <f>SUM(H146:H158)</f>
        <v>907552.84</v>
      </c>
      <c r="I145" s="59">
        <f t="shared" ref="I145:N145" si="26">SUM(I146:I158)</f>
        <v>747922.51</v>
      </c>
      <c r="J145" s="59">
        <f t="shared" si="26"/>
        <v>159630.33000000002</v>
      </c>
      <c r="K145" s="59">
        <f t="shared" si="26"/>
        <v>0</v>
      </c>
      <c r="L145" s="59">
        <f t="shared" si="26"/>
        <v>175745.62</v>
      </c>
      <c r="M145" s="59">
        <f t="shared" si="26"/>
        <v>0</v>
      </c>
      <c r="N145" s="59">
        <f t="shared" si="26"/>
        <v>0</v>
      </c>
      <c r="O145" s="59">
        <f>SUM(O146:O158)</f>
        <v>0</v>
      </c>
      <c r="P145" s="59">
        <f>SUM(P146:P158)</f>
        <v>0</v>
      </c>
      <c r="Q145" s="59">
        <f>SUM(Q146:Q158)</f>
        <v>0</v>
      </c>
      <c r="R145" s="93">
        <f t="shared" si="14"/>
        <v>0.92906398964126047</v>
      </c>
    </row>
    <row r="146" spans="1:18" ht="16.5">
      <c r="A146" s="55"/>
      <c r="B146" s="58"/>
      <c r="C146" s="58" t="s">
        <v>228</v>
      </c>
      <c r="D146" s="51" t="s">
        <v>167</v>
      </c>
      <c r="E146" s="65">
        <v>176427.2</v>
      </c>
      <c r="F146" s="65">
        <v>175745.62</v>
      </c>
      <c r="G146" s="65">
        <v>175745.62</v>
      </c>
      <c r="H146" s="65">
        <v>0</v>
      </c>
      <c r="I146" s="65">
        <v>0</v>
      </c>
      <c r="J146" s="65">
        <v>0</v>
      </c>
      <c r="K146" s="65">
        <v>0</v>
      </c>
      <c r="L146" s="65">
        <v>175745.62</v>
      </c>
      <c r="M146" s="65">
        <v>0</v>
      </c>
      <c r="N146" s="65">
        <v>0</v>
      </c>
      <c r="O146" s="65">
        <v>0</v>
      </c>
      <c r="P146" s="65">
        <v>0</v>
      </c>
      <c r="Q146" s="65">
        <v>0</v>
      </c>
      <c r="R146" s="93">
        <f t="shared" si="14"/>
        <v>0.99613676349225055</v>
      </c>
    </row>
    <row r="147" spans="1:18" ht="16.5">
      <c r="A147" s="55"/>
      <c r="B147" s="58"/>
      <c r="C147" s="58" t="s">
        <v>168</v>
      </c>
      <c r="D147" s="51" t="s">
        <v>169</v>
      </c>
      <c r="E147" s="4">
        <v>427326.91</v>
      </c>
      <c r="F147" s="4">
        <v>425729.82</v>
      </c>
      <c r="G147" s="4">
        <v>425729.82</v>
      </c>
      <c r="H147" s="4">
        <v>425729.82</v>
      </c>
      <c r="I147" s="4">
        <v>425729.82</v>
      </c>
      <c r="J147" s="59">
        <v>0</v>
      </c>
      <c r="K147" s="59">
        <v>0</v>
      </c>
      <c r="L147" s="59">
        <v>0</v>
      </c>
      <c r="M147" s="59">
        <v>0</v>
      </c>
      <c r="N147" s="59">
        <v>0</v>
      </c>
      <c r="O147" s="59">
        <v>0</v>
      </c>
      <c r="P147" s="59">
        <v>0</v>
      </c>
      <c r="Q147" s="59">
        <v>0</v>
      </c>
      <c r="R147" s="93">
        <f t="shared" si="14"/>
        <v>0.99626260372884079</v>
      </c>
    </row>
    <row r="148" spans="1:18" ht="16.5">
      <c r="A148" s="55"/>
      <c r="B148" s="58"/>
      <c r="C148" s="58" t="s">
        <v>170</v>
      </c>
      <c r="D148" s="51" t="s">
        <v>171</v>
      </c>
      <c r="E148" s="4">
        <v>31656.69</v>
      </c>
      <c r="F148" s="4">
        <v>31656.69</v>
      </c>
      <c r="G148" s="4">
        <v>31656.69</v>
      </c>
      <c r="H148" s="4">
        <v>31656.69</v>
      </c>
      <c r="I148" s="4">
        <v>31656.69</v>
      </c>
      <c r="J148" s="59">
        <v>0</v>
      </c>
      <c r="K148" s="59">
        <v>0</v>
      </c>
      <c r="L148" s="59">
        <v>0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93">
        <f t="shared" si="14"/>
        <v>1</v>
      </c>
    </row>
    <row r="149" spans="1:18" ht="16.5">
      <c r="A149" s="55"/>
      <c r="B149" s="58"/>
      <c r="C149" s="58" t="s">
        <v>240</v>
      </c>
      <c r="D149" s="51" t="s">
        <v>241</v>
      </c>
      <c r="E149" s="4">
        <v>205000</v>
      </c>
      <c r="F149" s="4">
        <v>168309</v>
      </c>
      <c r="G149" s="4">
        <v>168309</v>
      </c>
      <c r="H149" s="4">
        <v>168309</v>
      </c>
      <c r="I149" s="4">
        <v>168309</v>
      </c>
      <c r="J149" s="4">
        <v>0</v>
      </c>
      <c r="K149" s="59">
        <v>0</v>
      </c>
      <c r="L149" s="59">
        <v>0</v>
      </c>
      <c r="M149" s="59">
        <v>0</v>
      </c>
      <c r="N149" s="59">
        <v>0</v>
      </c>
      <c r="O149" s="59">
        <v>0</v>
      </c>
      <c r="P149" s="59">
        <v>0</v>
      </c>
      <c r="Q149" s="59">
        <v>0</v>
      </c>
      <c r="R149" s="93">
        <f t="shared" si="14"/>
        <v>0.82101951219512193</v>
      </c>
    </row>
    <row r="150" spans="1:18" ht="16.5">
      <c r="A150" s="55"/>
      <c r="B150" s="58"/>
      <c r="C150" s="58" t="s">
        <v>172</v>
      </c>
      <c r="D150" s="51" t="s">
        <v>173</v>
      </c>
      <c r="E150" s="4">
        <v>81662.039999999994</v>
      </c>
      <c r="F150" s="4">
        <v>80235.27</v>
      </c>
      <c r="G150" s="4">
        <v>80235.27</v>
      </c>
      <c r="H150" s="4">
        <v>80235.27</v>
      </c>
      <c r="I150" s="4">
        <v>80235.27</v>
      </c>
      <c r="J150" s="59">
        <v>0</v>
      </c>
      <c r="K150" s="59">
        <v>0</v>
      </c>
      <c r="L150" s="59">
        <v>0</v>
      </c>
      <c r="M150" s="59">
        <v>0</v>
      </c>
      <c r="N150" s="59">
        <v>0</v>
      </c>
      <c r="O150" s="59">
        <v>0</v>
      </c>
      <c r="P150" s="59">
        <v>0</v>
      </c>
      <c r="Q150" s="59">
        <v>0</v>
      </c>
      <c r="R150" s="93">
        <f t="shared" si="14"/>
        <v>0.98252835711672171</v>
      </c>
    </row>
    <row r="151" spans="1:18" ht="16.5">
      <c r="A151" s="55"/>
      <c r="B151" s="58"/>
      <c r="C151" s="58" t="s">
        <v>174</v>
      </c>
      <c r="D151" s="51" t="s">
        <v>175</v>
      </c>
      <c r="E151" s="4">
        <v>6697.19</v>
      </c>
      <c r="F151" s="4">
        <v>5900.33</v>
      </c>
      <c r="G151" s="4">
        <v>5900.33</v>
      </c>
      <c r="H151" s="4">
        <v>5900.33</v>
      </c>
      <c r="I151" s="4">
        <v>5900.33</v>
      </c>
      <c r="J151" s="59">
        <v>0</v>
      </c>
      <c r="K151" s="59">
        <v>0</v>
      </c>
      <c r="L151" s="59">
        <v>0</v>
      </c>
      <c r="M151" s="59">
        <v>0</v>
      </c>
      <c r="N151" s="59">
        <v>0</v>
      </c>
      <c r="O151" s="59">
        <v>0</v>
      </c>
      <c r="P151" s="59">
        <v>0</v>
      </c>
      <c r="Q151" s="59">
        <v>0</v>
      </c>
      <c r="R151" s="93">
        <f t="shared" si="14"/>
        <v>0.88101576930025882</v>
      </c>
    </row>
    <row r="152" spans="1:18" ht="33">
      <c r="A152" s="55"/>
      <c r="B152" s="58"/>
      <c r="C152" s="58" t="s">
        <v>178</v>
      </c>
      <c r="D152" s="51" t="s">
        <v>179</v>
      </c>
      <c r="E152" s="4">
        <v>14555.53</v>
      </c>
      <c r="F152" s="4">
        <v>14038.6</v>
      </c>
      <c r="G152" s="4">
        <v>14038.6</v>
      </c>
      <c r="H152" s="4">
        <v>14038.6</v>
      </c>
      <c r="I152" s="4">
        <v>0</v>
      </c>
      <c r="J152" s="4">
        <v>14038.6</v>
      </c>
      <c r="K152" s="59">
        <v>0</v>
      </c>
      <c r="L152" s="59">
        <v>0</v>
      </c>
      <c r="M152" s="59">
        <v>0</v>
      </c>
      <c r="N152" s="59">
        <v>0</v>
      </c>
      <c r="O152" s="59">
        <v>0</v>
      </c>
      <c r="P152" s="59">
        <v>0</v>
      </c>
      <c r="Q152" s="59">
        <v>0</v>
      </c>
      <c r="R152" s="93">
        <f t="shared" si="14"/>
        <v>0.96448566283742332</v>
      </c>
    </row>
    <row r="153" spans="1:18" ht="16.5">
      <c r="A153" s="55"/>
      <c r="B153" s="58"/>
      <c r="C153" s="58" t="s">
        <v>176</v>
      </c>
      <c r="D153" s="51" t="s">
        <v>177</v>
      </c>
      <c r="E153" s="4">
        <v>38500</v>
      </c>
      <c r="F153" s="4">
        <v>36091.4</v>
      </c>
      <c r="G153" s="4">
        <v>36091.4</v>
      </c>
      <c r="H153" s="4">
        <v>36091.4</v>
      </c>
      <c r="I153" s="4">
        <v>36091.4</v>
      </c>
      <c r="J153" s="59">
        <v>0</v>
      </c>
      <c r="K153" s="59">
        <v>0</v>
      </c>
      <c r="L153" s="59">
        <v>0</v>
      </c>
      <c r="M153" s="59">
        <v>0</v>
      </c>
      <c r="N153" s="59">
        <v>0</v>
      </c>
      <c r="O153" s="59">
        <v>0</v>
      </c>
      <c r="P153" s="59">
        <v>0</v>
      </c>
      <c r="Q153" s="59">
        <v>0</v>
      </c>
      <c r="R153" s="93">
        <f t="shared" si="14"/>
        <v>0.93743896103896107</v>
      </c>
    </row>
    <row r="154" spans="1:18" ht="16.5">
      <c r="A154" s="55"/>
      <c r="B154" s="58"/>
      <c r="C154" s="58" t="s">
        <v>180</v>
      </c>
      <c r="D154" s="60" t="s">
        <v>181</v>
      </c>
      <c r="E154" s="4">
        <v>20410</v>
      </c>
      <c r="F154" s="4">
        <v>19048.939999999999</v>
      </c>
      <c r="G154" s="4">
        <v>19048.939999999999</v>
      </c>
      <c r="H154" s="4">
        <v>19048.939999999999</v>
      </c>
      <c r="I154" s="59">
        <v>0</v>
      </c>
      <c r="J154" s="4">
        <v>19048.939999999999</v>
      </c>
      <c r="K154" s="59">
        <v>0</v>
      </c>
      <c r="L154" s="59">
        <v>0</v>
      </c>
      <c r="M154" s="59">
        <v>0</v>
      </c>
      <c r="N154" s="59">
        <v>0</v>
      </c>
      <c r="O154" s="59">
        <v>0</v>
      </c>
      <c r="P154" s="59">
        <v>0</v>
      </c>
      <c r="Q154" s="59">
        <v>0</v>
      </c>
      <c r="R154" s="93">
        <f t="shared" si="14"/>
        <v>0.93331406173444387</v>
      </c>
    </row>
    <row r="155" spans="1:18">
      <c r="A155" s="55"/>
      <c r="B155" s="58"/>
      <c r="C155" s="58" t="s">
        <v>188</v>
      </c>
      <c r="D155" s="60" t="s">
        <v>189</v>
      </c>
      <c r="E155" s="4">
        <v>70000</v>
      </c>
      <c r="F155" s="4">
        <v>55445.66</v>
      </c>
      <c r="G155" s="4">
        <v>55445.66</v>
      </c>
      <c r="H155" s="4">
        <v>55445.66</v>
      </c>
      <c r="I155" s="59">
        <v>0</v>
      </c>
      <c r="J155" s="4">
        <v>55445.66</v>
      </c>
      <c r="K155" s="59">
        <v>0</v>
      </c>
      <c r="L155" s="59">
        <v>0</v>
      </c>
      <c r="M155" s="59">
        <v>0</v>
      </c>
      <c r="N155" s="59">
        <v>0</v>
      </c>
      <c r="O155" s="59">
        <v>0</v>
      </c>
      <c r="P155" s="59">
        <v>0</v>
      </c>
      <c r="Q155" s="59">
        <v>0</v>
      </c>
      <c r="R155" s="93">
        <f t="shared" si="14"/>
        <v>0.79208085714285714</v>
      </c>
    </row>
    <row r="156" spans="1:18" ht="16.5">
      <c r="A156" s="55"/>
      <c r="B156" s="58"/>
      <c r="C156" s="58" t="s">
        <v>193</v>
      </c>
      <c r="D156" s="51" t="s">
        <v>230</v>
      </c>
      <c r="E156" s="4">
        <v>3000</v>
      </c>
      <c r="F156" s="4">
        <v>1276.5</v>
      </c>
      <c r="G156" s="4">
        <v>1276.5</v>
      </c>
      <c r="H156" s="4">
        <v>1276.5</v>
      </c>
      <c r="I156" s="59">
        <v>0</v>
      </c>
      <c r="J156" s="4">
        <v>1276.5</v>
      </c>
      <c r="K156" s="59">
        <v>0</v>
      </c>
      <c r="L156" s="59">
        <v>0</v>
      </c>
      <c r="M156" s="59">
        <v>0</v>
      </c>
      <c r="N156" s="59">
        <v>0</v>
      </c>
      <c r="O156" s="59">
        <v>0</v>
      </c>
      <c r="P156" s="59">
        <v>0</v>
      </c>
      <c r="Q156" s="59">
        <v>0</v>
      </c>
      <c r="R156" s="93">
        <f t="shared" si="14"/>
        <v>0.42549999999999999</v>
      </c>
    </row>
    <row r="157" spans="1:18">
      <c r="A157" s="55"/>
      <c r="B157" s="58"/>
      <c r="C157" s="58" t="s">
        <v>194</v>
      </c>
      <c r="D157" s="51" t="s">
        <v>195</v>
      </c>
      <c r="E157" s="4">
        <v>76350</v>
      </c>
      <c r="F157" s="4">
        <v>55395.59</v>
      </c>
      <c r="G157" s="4">
        <v>55395.59</v>
      </c>
      <c r="H157" s="4">
        <v>55395.59</v>
      </c>
      <c r="I157" s="59">
        <v>0</v>
      </c>
      <c r="J157" s="4">
        <v>55395.59</v>
      </c>
      <c r="K157" s="59">
        <v>0</v>
      </c>
      <c r="L157" s="59">
        <v>0</v>
      </c>
      <c r="M157" s="59">
        <v>0</v>
      </c>
      <c r="N157" s="59">
        <v>0</v>
      </c>
      <c r="O157" s="59">
        <v>0</v>
      </c>
      <c r="P157" s="59">
        <v>0</v>
      </c>
      <c r="Q157" s="59">
        <v>0</v>
      </c>
      <c r="R157" s="93">
        <f t="shared" si="14"/>
        <v>0.72554800261951535</v>
      </c>
    </row>
    <row r="158" spans="1:18" ht="24.75">
      <c r="A158" s="55"/>
      <c r="B158" s="58"/>
      <c r="C158" s="58" t="s">
        <v>196</v>
      </c>
      <c r="D158" s="51" t="s">
        <v>197</v>
      </c>
      <c r="E158" s="4">
        <v>14425.04</v>
      </c>
      <c r="F158" s="4">
        <v>14425.04</v>
      </c>
      <c r="G158" s="4">
        <v>14425.04</v>
      </c>
      <c r="H158" s="4">
        <v>14425.04</v>
      </c>
      <c r="I158" s="59">
        <v>0</v>
      </c>
      <c r="J158" s="4">
        <v>14425.04</v>
      </c>
      <c r="K158" s="59">
        <v>0</v>
      </c>
      <c r="L158" s="59">
        <v>0</v>
      </c>
      <c r="M158" s="59">
        <v>0</v>
      </c>
      <c r="N158" s="59">
        <v>0</v>
      </c>
      <c r="O158" s="59">
        <v>0</v>
      </c>
      <c r="P158" s="59">
        <v>0</v>
      </c>
      <c r="Q158" s="59">
        <v>0</v>
      </c>
      <c r="R158" s="93">
        <f t="shared" si="14"/>
        <v>1</v>
      </c>
    </row>
    <row r="159" spans="1:18">
      <c r="A159" s="55"/>
      <c r="B159" s="58"/>
      <c r="C159" s="58"/>
      <c r="D159" s="51"/>
      <c r="E159" s="4"/>
      <c r="F159" s="4"/>
      <c r="G159" s="59"/>
      <c r="H159" s="59"/>
      <c r="I159" s="59"/>
      <c r="J159" s="59"/>
      <c r="K159" s="59"/>
      <c r="L159" s="59"/>
      <c r="M159" s="59"/>
      <c r="N159" s="59"/>
      <c r="O159" s="59"/>
      <c r="P159" s="66"/>
      <c r="Q159" s="92"/>
      <c r="R159" s="93"/>
    </row>
    <row r="160" spans="1:18">
      <c r="A160" s="807" t="s">
        <v>242</v>
      </c>
      <c r="B160" s="807"/>
      <c r="C160" s="807"/>
      <c r="D160" s="799" t="s">
        <v>243</v>
      </c>
      <c r="E160" s="811">
        <f>SUM(E161)</f>
        <v>6000</v>
      </c>
      <c r="F160" s="811">
        <f>SUM(F161)</f>
        <v>0</v>
      </c>
      <c r="G160" s="812">
        <f>SUM(G161)</f>
        <v>0</v>
      </c>
      <c r="H160" s="812">
        <f>SUM(H161)</f>
        <v>0</v>
      </c>
      <c r="I160" s="812">
        <f t="shared" ref="I160:N160" si="27">SUM(I161)</f>
        <v>0</v>
      </c>
      <c r="J160" s="812">
        <f t="shared" si="27"/>
        <v>0</v>
      </c>
      <c r="K160" s="812">
        <f t="shared" si="27"/>
        <v>0</v>
      </c>
      <c r="L160" s="812">
        <f t="shared" si="27"/>
        <v>0</v>
      </c>
      <c r="M160" s="812">
        <f t="shared" si="27"/>
        <v>0</v>
      </c>
      <c r="N160" s="812">
        <f t="shared" si="27"/>
        <v>0</v>
      </c>
      <c r="O160" s="812">
        <f>SUM(O161)</f>
        <v>0</v>
      </c>
      <c r="P160" s="812">
        <f>SUM(P161)</f>
        <v>0</v>
      </c>
      <c r="Q160" s="812">
        <f>SUM(Q161)</f>
        <v>0</v>
      </c>
      <c r="R160" s="813">
        <f t="shared" si="14"/>
        <v>0</v>
      </c>
    </row>
    <row r="161" spans="1:18">
      <c r="A161" s="55"/>
      <c r="B161" s="58" t="s">
        <v>244</v>
      </c>
      <c r="C161" s="58"/>
      <c r="D161" s="51" t="s">
        <v>10</v>
      </c>
      <c r="E161" s="4">
        <f t="shared" ref="E161:Q161" si="28">SUM(E162:E162)</f>
        <v>6000</v>
      </c>
      <c r="F161" s="4">
        <f t="shared" si="28"/>
        <v>0</v>
      </c>
      <c r="G161" s="59">
        <f t="shared" si="28"/>
        <v>0</v>
      </c>
      <c r="H161" s="59">
        <f t="shared" si="28"/>
        <v>0</v>
      </c>
      <c r="I161" s="59">
        <f t="shared" si="28"/>
        <v>0</v>
      </c>
      <c r="J161" s="59">
        <f t="shared" si="28"/>
        <v>0</v>
      </c>
      <c r="K161" s="59">
        <f t="shared" si="28"/>
        <v>0</v>
      </c>
      <c r="L161" s="59">
        <f t="shared" si="28"/>
        <v>0</v>
      </c>
      <c r="M161" s="59">
        <f t="shared" si="28"/>
        <v>0</v>
      </c>
      <c r="N161" s="59">
        <f t="shared" si="28"/>
        <v>0</v>
      </c>
      <c r="O161" s="59">
        <f t="shared" si="28"/>
        <v>0</v>
      </c>
      <c r="P161" s="59">
        <f t="shared" si="28"/>
        <v>0</v>
      </c>
      <c r="Q161" s="59">
        <f t="shared" si="28"/>
        <v>0</v>
      </c>
      <c r="R161" s="93">
        <f t="shared" si="14"/>
        <v>0</v>
      </c>
    </row>
    <row r="162" spans="1:18" ht="16.5">
      <c r="A162" s="55"/>
      <c r="B162" s="58"/>
      <c r="C162" s="58" t="s">
        <v>228</v>
      </c>
      <c r="D162" s="51" t="s">
        <v>167</v>
      </c>
      <c r="E162" s="65">
        <v>6000</v>
      </c>
      <c r="F162" s="65">
        <v>0</v>
      </c>
      <c r="G162" s="65">
        <v>0</v>
      </c>
      <c r="H162" s="65">
        <v>0</v>
      </c>
      <c r="I162" s="65">
        <v>0</v>
      </c>
      <c r="J162" s="65">
        <v>0</v>
      </c>
      <c r="K162" s="65">
        <v>0</v>
      </c>
      <c r="L162" s="65">
        <v>0</v>
      </c>
      <c r="M162" s="65">
        <v>0</v>
      </c>
      <c r="N162" s="65">
        <v>0</v>
      </c>
      <c r="O162" s="59">
        <v>0</v>
      </c>
      <c r="P162" s="59">
        <v>0</v>
      </c>
      <c r="Q162" s="59">
        <v>0</v>
      </c>
      <c r="R162" s="93">
        <f t="shared" ref="R162:R230" si="29">SUM(F162/E162)</f>
        <v>0</v>
      </c>
    </row>
    <row r="163" spans="1:18">
      <c r="A163" s="55"/>
      <c r="B163" s="58"/>
      <c r="C163" s="58"/>
      <c r="D163" s="51"/>
      <c r="E163" s="4"/>
      <c r="F163" s="4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93"/>
    </row>
    <row r="164" spans="1:18" ht="24.75">
      <c r="A164" s="807" t="s">
        <v>245</v>
      </c>
      <c r="B164" s="807"/>
      <c r="C164" s="807"/>
      <c r="D164" s="799" t="s">
        <v>246</v>
      </c>
      <c r="E164" s="811">
        <f t="shared" ref="E164:Q164" si="30">SUM(E165+E168+E187)</f>
        <v>388969.31</v>
      </c>
      <c r="F164" s="811">
        <f t="shared" si="30"/>
        <v>360924.36000000004</v>
      </c>
      <c r="G164" s="811">
        <f t="shared" si="30"/>
        <v>304924.36000000004</v>
      </c>
      <c r="H164" s="811">
        <f t="shared" si="30"/>
        <v>265625.57999999996</v>
      </c>
      <c r="I164" s="811">
        <f t="shared" si="30"/>
        <v>150732.84999999998</v>
      </c>
      <c r="J164" s="811">
        <f t="shared" si="30"/>
        <v>114892.73000000001</v>
      </c>
      <c r="K164" s="811">
        <f t="shared" si="30"/>
        <v>0</v>
      </c>
      <c r="L164" s="811">
        <f t="shared" si="30"/>
        <v>39298.78</v>
      </c>
      <c r="M164" s="811">
        <f t="shared" si="30"/>
        <v>0</v>
      </c>
      <c r="N164" s="811">
        <f t="shared" si="30"/>
        <v>0</v>
      </c>
      <c r="O164" s="811">
        <f t="shared" si="30"/>
        <v>56000</v>
      </c>
      <c r="P164" s="811">
        <f t="shared" si="30"/>
        <v>56000</v>
      </c>
      <c r="Q164" s="812">
        <f t="shared" si="30"/>
        <v>0</v>
      </c>
      <c r="R164" s="813">
        <f t="shared" si="29"/>
        <v>0.92789932449940604</v>
      </c>
    </row>
    <row r="165" spans="1:18" ht="16.5">
      <c r="A165" s="55"/>
      <c r="B165" s="58" t="s">
        <v>247</v>
      </c>
      <c r="C165" s="58"/>
      <c r="D165" s="51" t="s">
        <v>248</v>
      </c>
      <c r="E165" s="4">
        <f>SUM(E166:E167)</f>
        <v>45000</v>
      </c>
      <c r="F165" s="4">
        <f t="shared" ref="F165:Q165" si="31">SUM(F166:F167)</f>
        <v>45000</v>
      </c>
      <c r="G165" s="59">
        <f t="shared" si="31"/>
        <v>3570</v>
      </c>
      <c r="H165" s="59">
        <f t="shared" si="31"/>
        <v>3570</v>
      </c>
      <c r="I165" s="59">
        <f t="shared" si="31"/>
        <v>0</v>
      </c>
      <c r="J165" s="59">
        <f t="shared" si="31"/>
        <v>3570</v>
      </c>
      <c r="K165" s="59">
        <f t="shared" si="31"/>
        <v>0</v>
      </c>
      <c r="L165" s="59">
        <f t="shared" si="31"/>
        <v>0</v>
      </c>
      <c r="M165" s="59">
        <f t="shared" si="31"/>
        <v>0</v>
      </c>
      <c r="N165" s="59">
        <f t="shared" si="31"/>
        <v>0</v>
      </c>
      <c r="O165" s="59">
        <f t="shared" si="31"/>
        <v>41430</v>
      </c>
      <c r="P165" s="59">
        <f t="shared" si="31"/>
        <v>41430</v>
      </c>
      <c r="Q165" s="59">
        <f t="shared" si="31"/>
        <v>0</v>
      </c>
      <c r="R165" s="93">
        <f t="shared" si="29"/>
        <v>1</v>
      </c>
    </row>
    <row r="166" spans="1:18" ht="24.75">
      <c r="A166" s="55"/>
      <c r="B166" s="58"/>
      <c r="C166" s="58" t="s">
        <v>962</v>
      </c>
      <c r="D166" s="51" t="s">
        <v>963</v>
      </c>
      <c r="E166" s="4">
        <v>3570</v>
      </c>
      <c r="F166" s="4">
        <v>3570</v>
      </c>
      <c r="G166" s="4">
        <v>3570</v>
      </c>
      <c r="H166" s="4">
        <v>3570</v>
      </c>
      <c r="I166" s="59">
        <v>0</v>
      </c>
      <c r="J166" s="4">
        <v>3570</v>
      </c>
      <c r="K166" s="59">
        <v>0</v>
      </c>
      <c r="L166" s="59">
        <v>0</v>
      </c>
      <c r="M166" s="59">
        <v>0</v>
      </c>
      <c r="N166" s="59">
        <v>0</v>
      </c>
      <c r="O166" s="59">
        <v>0</v>
      </c>
      <c r="P166" s="59">
        <v>0</v>
      </c>
      <c r="Q166" s="59">
        <v>0</v>
      </c>
      <c r="R166" s="93">
        <f t="shared" si="29"/>
        <v>1</v>
      </c>
    </row>
    <row r="167" spans="1:18" ht="41.25">
      <c r="A167" s="55"/>
      <c r="B167" s="58"/>
      <c r="C167" s="58" t="s">
        <v>722</v>
      </c>
      <c r="D167" s="51" t="s">
        <v>723</v>
      </c>
      <c r="E167" s="4">
        <v>41430</v>
      </c>
      <c r="F167" s="4">
        <v>41430</v>
      </c>
      <c r="G167" s="59">
        <v>0</v>
      </c>
      <c r="H167" s="59">
        <v>0</v>
      </c>
      <c r="I167" s="59">
        <v>0</v>
      </c>
      <c r="J167" s="59">
        <v>0</v>
      </c>
      <c r="K167" s="59">
        <v>0</v>
      </c>
      <c r="L167" s="59">
        <v>0</v>
      </c>
      <c r="M167" s="59">
        <v>0</v>
      </c>
      <c r="N167" s="59">
        <v>0</v>
      </c>
      <c r="O167" s="4">
        <v>41430</v>
      </c>
      <c r="P167" s="4">
        <v>41430</v>
      </c>
      <c r="Q167" s="59">
        <v>0</v>
      </c>
      <c r="R167" s="93">
        <f t="shared" si="29"/>
        <v>1</v>
      </c>
    </row>
    <row r="168" spans="1:18" ht="16.5">
      <c r="A168" s="55"/>
      <c r="B168" s="58" t="s">
        <v>249</v>
      </c>
      <c r="C168" s="58"/>
      <c r="D168" s="51" t="s">
        <v>250</v>
      </c>
      <c r="E168" s="4">
        <f>SUM(E169:E186)</f>
        <v>321969.31</v>
      </c>
      <c r="F168" s="4">
        <f t="shared" ref="F168:Q168" si="32">SUM(F169:F186)</f>
        <v>315924.36000000004</v>
      </c>
      <c r="G168" s="59">
        <f t="shared" si="32"/>
        <v>301354.36000000004</v>
      </c>
      <c r="H168" s="59">
        <f t="shared" si="32"/>
        <v>262055.58</v>
      </c>
      <c r="I168" s="59">
        <f t="shared" si="32"/>
        <v>150732.84999999998</v>
      </c>
      <c r="J168" s="59">
        <f t="shared" si="32"/>
        <v>111322.73000000001</v>
      </c>
      <c r="K168" s="59">
        <f t="shared" si="32"/>
        <v>0</v>
      </c>
      <c r="L168" s="59">
        <f t="shared" si="32"/>
        <v>39298.78</v>
      </c>
      <c r="M168" s="59">
        <f t="shared" si="32"/>
        <v>0</v>
      </c>
      <c r="N168" s="59">
        <f t="shared" si="32"/>
        <v>0</v>
      </c>
      <c r="O168" s="59">
        <f t="shared" si="32"/>
        <v>14570</v>
      </c>
      <c r="P168" s="59">
        <f t="shared" si="32"/>
        <v>14570</v>
      </c>
      <c r="Q168" s="59">
        <f t="shared" si="32"/>
        <v>0</v>
      </c>
      <c r="R168" s="93">
        <f t="shared" si="29"/>
        <v>0.98122507390533598</v>
      </c>
    </row>
    <row r="169" spans="1:18" ht="24.75">
      <c r="A169" s="55"/>
      <c r="B169" s="58"/>
      <c r="C169" s="58" t="s">
        <v>166</v>
      </c>
      <c r="D169" s="51" t="s">
        <v>233</v>
      </c>
      <c r="E169" s="65">
        <v>540</v>
      </c>
      <c r="F169" s="65">
        <v>540</v>
      </c>
      <c r="G169" s="65">
        <v>540</v>
      </c>
      <c r="H169" s="65">
        <v>0</v>
      </c>
      <c r="I169" s="65">
        <v>0</v>
      </c>
      <c r="J169" s="65">
        <v>0</v>
      </c>
      <c r="K169" s="65">
        <v>0</v>
      </c>
      <c r="L169" s="65">
        <v>540</v>
      </c>
      <c r="M169" s="65">
        <v>0</v>
      </c>
      <c r="N169" s="65">
        <v>0</v>
      </c>
      <c r="O169" s="65">
        <v>0</v>
      </c>
      <c r="P169" s="65">
        <v>0</v>
      </c>
      <c r="Q169" s="65">
        <v>0</v>
      </c>
      <c r="R169" s="93">
        <f t="shared" si="29"/>
        <v>1</v>
      </c>
    </row>
    <row r="170" spans="1:18" ht="16.5">
      <c r="A170" s="55"/>
      <c r="B170" s="58"/>
      <c r="C170" s="58" t="s">
        <v>228</v>
      </c>
      <c r="D170" s="51" t="s">
        <v>167</v>
      </c>
      <c r="E170" s="4">
        <v>40268</v>
      </c>
      <c r="F170" s="4">
        <v>38758.78</v>
      </c>
      <c r="G170" s="4">
        <v>38758.78</v>
      </c>
      <c r="H170" s="59">
        <v>0</v>
      </c>
      <c r="I170" s="59">
        <v>0</v>
      </c>
      <c r="J170" s="59">
        <v>0</v>
      </c>
      <c r="K170" s="59">
        <v>0</v>
      </c>
      <c r="L170" s="4">
        <v>38758.78</v>
      </c>
      <c r="M170" s="59">
        <v>0</v>
      </c>
      <c r="N170" s="59">
        <v>0</v>
      </c>
      <c r="O170" s="59">
        <v>0</v>
      </c>
      <c r="P170" s="59">
        <v>0</v>
      </c>
      <c r="Q170" s="59">
        <v>0</v>
      </c>
      <c r="R170" s="93">
        <f t="shared" si="29"/>
        <v>0.96252061190026816</v>
      </c>
    </row>
    <row r="171" spans="1:18" ht="16.5">
      <c r="A171" s="55"/>
      <c r="B171" s="58"/>
      <c r="C171" s="58" t="s">
        <v>168</v>
      </c>
      <c r="D171" s="51" t="s">
        <v>169</v>
      </c>
      <c r="E171" s="4">
        <v>109481.33</v>
      </c>
      <c r="F171" s="4">
        <v>109432.21</v>
      </c>
      <c r="G171" s="4">
        <v>109432.21</v>
      </c>
      <c r="H171" s="4">
        <v>109432.21</v>
      </c>
      <c r="I171" s="4">
        <v>109432.21</v>
      </c>
      <c r="J171" s="59">
        <v>0</v>
      </c>
      <c r="K171" s="59">
        <v>0</v>
      </c>
      <c r="L171" s="59">
        <v>0</v>
      </c>
      <c r="M171" s="59">
        <v>0</v>
      </c>
      <c r="N171" s="59">
        <v>0</v>
      </c>
      <c r="O171" s="59">
        <v>0</v>
      </c>
      <c r="P171" s="59">
        <v>0</v>
      </c>
      <c r="Q171" s="59">
        <v>0</v>
      </c>
      <c r="R171" s="93">
        <f t="shared" si="29"/>
        <v>0.99955133902739401</v>
      </c>
    </row>
    <row r="172" spans="1:18" ht="16.5">
      <c r="A172" s="55"/>
      <c r="B172" s="58"/>
      <c r="C172" s="58" t="s">
        <v>170</v>
      </c>
      <c r="D172" s="51" t="s">
        <v>171</v>
      </c>
      <c r="E172" s="4">
        <v>6810.45</v>
      </c>
      <c r="F172" s="4">
        <v>6630.23</v>
      </c>
      <c r="G172" s="4">
        <v>6630.23</v>
      </c>
      <c r="H172" s="4">
        <v>6630.23</v>
      </c>
      <c r="I172" s="4">
        <v>6630.23</v>
      </c>
      <c r="J172" s="59">
        <v>0</v>
      </c>
      <c r="K172" s="59">
        <v>0</v>
      </c>
      <c r="L172" s="59">
        <v>0</v>
      </c>
      <c r="M172" s="59">
        <v>0</v>
      </c>
      <c r="N172" s="59">
        <v>0</v>
      </c>
      <c r="O172" s="59">
        <v>0</v>
      </c>
      <c r="P172" s="59">
        <v>0</v>
      </c>
      <c r="Q172" s="59">
        <v>0</v>
      </c>
      <c r="R172" s="93">
        <f t="shared" si="29"/>
        <v>0.97353772511361214</v>
      </c>
    </row>
    <row r="173" spans="1:18" ht="16.5">
      <c r="A173" s="55"/>
      <c r="B173" s="58"/>
      <c r="C173" s="58" t="s">
        <v>172</v>
      </c>
      <c r="D173" s="51" t="s">
        <v>173</v>
      </c>
      <c r="E173" s="4">
        <v>17932.740000000002</v>
      </c>
      <c r="F173" s="4">
        <v>17920.11</v>
      </c>
      <c r="G173" s="4">
        <v>17920.11</v>
      </c>
      <c r="H173" s="4">
        <v>17920.11</v>
      </c>
      <c r="I173" s="4">
        <v>17920.11</v>
      </c>
      <c r="J173" s="59">
        <v>0</v>
      </c>
      <c r="K173" s="59">
        <v>0</v>
      </c>
      <c r="L173" s="59">
        <v>0</v>
      </c>
      <c r="M173" s="59">
        <v>0</v>
      </c>
      <c r="N173" s="59">
        <v>0</v>
      </c>
      <c r="O173" s="59">
        <v>0</v>
      </c>
      <c r="P173" s="59">
        <v>0</v>
      </c>
      <c r="Q173" s="59">
        <v>0</v>
      </c>
      <c r="R173" s="93">
        <f t="shared" si="29"/>
        <v>0.99929570160499726</v>
      </c>
    </row>
    <row r="174" spans="1:18" ht="16.5">
      <c r="A174" s="55"/>
      <c r="B174" s="58"/>
      <c r="C174" s="58" t="s">
        <v>174</v>
      </c>
      <c r="D174" s="51" t="s">
        <v>175</v>
      </c>
      <c r="E174" s="4">
        <v>715.01</v>
      </c>
      <c r="F174" s="4">
        <v>706.3</v>
      </c>
      <c r="G174" s="4">
        <v>706.3</v>
      </c>
      <c r="H174" s="4">
        <v>706.3</v>
      </c>
      <c r="I174" s="4">
        <v>706.3</v>
      </c>
      <c r="J174" s="59">
        <v>0</v>
      </c>
      <c r="K174" s="59">
        <v>0</v>
      </c>
      <c r="L174" s="59">
        <v>0</v>
      </c>
      <c r="M174" s="59">
        <v>0</v>
      </c>
      <c r="N174" s="59">
        <v>0</v>
      </c>
      <c r="O174" s="59">
        <v>0</v>
      </c>
      <c r="P174" s="59">
        <v>0</v>
      </c>
      <c r="Q174" s="59">
        <v>0</v>
      </c>
      <c r="R174" s="93">
        <f t="shared" si="29"/>
        <v>0.98781835219087843</v>
      </c>
    </row>
    <row r="175" spans="1:18" ht="33">
      <c r="A175" s="55"/>
      <c r="B175" s="58"/>
      <c r="C175" s="58" t="s">
        <v>178</v>
      </c>
      <c r="D175" s="51" t="s">
        <v>179</v>
      </c>
      <c r="E175" s="4">
        <v>2646.46</v>
      </c>
      <c r="F175" s="4">
        <v>2453.2800000000002</v>
      </c>
      <c r="G175" s="4">
        <v>2453.2800000000002</v>
      </c>
      <c r="H175" s="4">
        <v>2453.2800000000002</v>
      </c>
      <c r="I175" s="4">
        <v>0</v>
      </c>
      <c r="J175" s="4">
        <v>2453.2800000000002</v>
      </c>
      <c r="K175" s="59">
        <v>0</v>
      </c>
      <c r="L175" s="59">
        <v>0</v>
      </c>
      <c r="M175" s="59">
        <v>0</v>
      </c>
      <c r="N175" s="59">
        <v>0</v>
      </c>
      <c r="O175" s="59">
        <v>0</v>
      </c>
      <c r="P175" s="59">
        <v>0</v>
      </c>
      <c r="Q175" s="59">
        <v>0</v>
      </c>
      <c r="R175" s="93">
        <f t="shared" si="29"/>
        <v>0.92700437565653748</v>
      </c>
    </row>
    <row r="176" spans="1:18" ht="16.5">
      <c r="A176" s="55"/>
      <c r="B176" s="58"/>
      <c r="C176" s="58" t="s">
        <v>176</v>
      </c>
      <c r="D176" s="51" t="s">
        <v>177</v>
      </c>
      <c r="E176" s="4">
        <v>16200</v>
      </c>
      <c r="F176" s="4">
        <v>16044</v>
      </c>
      <c r="G176" s="4">
        <v>16044</v>
      </c>
      <c r="H176" s="4">
        <v>16044</v>
      </c>
      <c r="I176" s="4">
        <v>16044</v>
      </c>
      <c r="J176" s="59">
        <v>0</v>
      </c>
      <c r="K176" s="59">
        <v>0</v>
      </c>
      <c r="L176" s="59">
        <v>0</v>
      </c>
      <c r="M176" s="59">
        <v>0</v>
      </c>
      <c r="N176" s="59">
        <v>0</v>
      </c>
      <c r="O176" s="59">
        <v>0</v>
      </c>
      <c r="P176" s="59">
        <v>0</v>
      </c>
      <c r="Q176" s="59">
        <v>0</v>
      </c>
      <c r="R176" s="93">
        <f t="shared" si="29"/>
        <v>0.99037037037037035</v>
      </c>
    </row>
    <row r="177" spans="1:18" ht="16.5">
      <c r="A177" s="55"/>
      <c r="B177" s="58"/>
      <c r="C177" s="58" t="s">
        <v>180</v>
      </c>
      <c r="D177" s="51" t="s">
        <v>181</v>
      </c>
      <c r="E177" s="4">
        <v>53640</v>
      </c>
      <c r="F177" s="4">
        <v>52990.87</v>
      </c>
      <c r="G177" s="4">
        <v>52990.87</v>
      </c>
      <c r="H177" s="4">
        <v>52990.87</v>
      </c>
      <c r="I177" s="59">
        <v>0</v>
      </c>
      <c r="J177" s="4">
        <v>52990.87</v>
      </c>
      <c r="K177" s="59">
        <v>0</v>
      </c>
      <c r="L177" s="59">
        <v>0</v>
      </c>
      <c r="M177" s="59">
        <v>0</v>
      </c>
      <c r="N177" s="59">
        <v>0</v>
      </c>
      <c r="O177" s="59">
        <v>0</v>
      </c>
      <c r="P177" s="59">
        <v>0</v>
      </c>
      <c r="Q177" s="59">
        <v>0</v>
      </c>
      <c r="R177" s="93">
        <f t="shared" si="29"/>
        <v>0.98789839671886659</v>
      </c>
    </row>
    <row r="178" spans="1:18" ht="16.5">
      <c r="A178" s="55"/>
      <c r="B178" s="58"/>
      <c r="C178" s="58" t="s">
        <v>184</v>
      </c>
      <c r="D178" s="60" t="s">
        <v>185</v>
      </c>
      <c r="E178" s="4">
        <v>492</v>
      </c>
      <c r="F178" s="4">
        <v>492</v>
      </c>
      <c r="G178" s="4">
        <v>492</v>
      </c>
      <c r="H178" s="4">
        <v>492</v>
      </c>
      <c r="I178" s="59">
        <v>0</v>
      </c>
      <c r="J178" s="4">
        <v>492</v>
      </c>
      <c r="K178" s="59">
        <v>0</v>
      </c>
      <c r="L178" s="59">
        <v>0</v>
      </c>
      <c r="M178" s="59">
        <v>0</v>
      </c>
      <c r="N178" s="59">
        <v>0</v>
      </c>
      <c r="O178" s="59">
        <v>0</v>
      </c>
      <c r="P178" s="59">
        <v>0</v>
      </c>
      <c r="Q178" s="59">
        <v>0</v>
      </c>
      <c r="R178" s="93">
        <f t="shared" si="29"/>
        <v>1</v>
      </c>
    </row>
    <row r="179" spans="1:18" ht="16.5">
      <c r="A179" s="55"/>
      <c r="B179" s="58"/>
      <c r="C179" s="58" t="s">
        <v>186</v>
      </c>
      <c r="D179" s="51" t="s">
        <v>234</v>
      </c>
      <c r="E179" s="4">
        <v>5500</v>
      </c>
      <c r="F179" s="4">
        <v>4350</v>
      </c>
      <c r="G179" s="4">
        <v>4350</v>
      </c>
      <c r="H179" s="4">
        <v>4350</v>
      </c>
      <c r="I179" s="59">
        <v>0</v>
      </c>
      <c r="J179" s="4">
        <v>4350</v>
      </c>
      <c r="K179" s="59">
        <v>0</v>
      </c>
      <c r="L179" s="59">
        <v>0</v>
      </c>
      <c r="M179" s="59">
        <v>0</v>
      </c>
      <c r="N179" s="59">
        <v>0</v>
      </c>
      <c r="O179" s="59">
        <v>0</v>
      </c>
      <c r="P179" s="59">
        <v>0</v>
      </c>
      <c r="Q179" s="59">
        <v>0</v>
      </c>
      <c r="R179" s="93">
        <f t="shared" si="29"/>
        <v>0.79090909090909089</v>
      </c>
    </row>
    <row r="180" spans="1:18">
      <c r="A180" s="55"/>
      <c r="B180" s="58"/>
      <c r="C180" s="58" t="s">
        <v>188</v>
      </c>
      <c r="D180" s="51" t="s">
        <v>189</v>
      </c>
      <c r="E180" s="4">
        <v>35379</v>
      </c>
      <c r="F180" s="4">
        <v>35378.17</v>
      </c>
      <c r="G180" s="4">
        <v>35378.17</v>
      </c>
      <c r="H180" s="4">
        <v>35378.17</v>
      </c>
      <c r="I180" s="59">
        <v>0</v>
      </c>
      <c r="J180" s="4">
        <v>35378.17</v>
      </c>
      <c r="K180" s="59">
        <v>0</v>
      </c>
      <c r="L180" s="59">
        <v>0</v>
      </c>
      <c r="M180" s="59">
        <v>0</v>
      </c>
      <c r="N180" s="59">
        <v>0</v>
      </c>
      <c r="O180" s="59">
        <v>0</v>
      </c>
      <c r="P180" s="59">
        <v>0</v>
      </c>
      <c r="Q180" s="59">
        <v>0</v>
      </c>
      <c r="R180" s="93">
        <f t="shared" si="29"/>
        <v>0.99997653975522194</v>
      </c>
    </row>
    <row r="181" spans="1:18" ht="49.5">
      <c r="A181" s="55"/>
      <c r="B181" s="58"/>
      <c r="C181" s="58" t="s">
        <v>190</v>
      </c>
      <c r="D181" s="51" t="s">
        <v>191</v>
      </c>
      <c r="E181" s="4">
        <v>4300</v>
      </c>
      <c r="F181" s="4">
        <v>2746.89</v>
      </c>
      <c r="G181" s="4">
        <v>2746.89</v>
      </c>
      <c r="H181" s="4">
        <v>2746.89</v>
      </c>
      <c r="I181" s="59">
        <v>0</v>
      </c>
      <c r="J181" s="4">
        <v>2746.89</v>
      </c>
      <c r="K181" s="59">
        <v>0</v>
      </c>
      <c r="L181" s="59">
        <v>0</v>
      </c>
      <c r="M181" s="59">
        <v>0</v>
      </c>
      <c r="N181" s="59">
        <v>0</v>
      </c>
      <c r="O181" s="59">
        <v>0</v>
      </c>
      <c r="P181" s="59">
        <v>0</v>
      </c>
      <c r="Q181" s="59">
        <v>0</v>
      </c>
      <c r="R181" s="93">
        <f t="shared" si="29"/>
        <v>0.63881162790697676</v>
      </c>
    </row>
    <row r="182" spans="1:18" ht="16.5">
      <c r="A182" s="55"/>
      <c r="B182" s="58"/>
      <c r="C182" s="58" t="s">
        <v>193</v>
      </c>
      <c r="D182" s="51" t="s">
        <v>230</v>
      </c>
      <c r="E182" s="4">
        <v>300</v>
      </c>
      <c r="F182" s="4">
        <v>0</v>
      </c>
      <c r="G182" s="4">
        <v>0</v>
      </c>
      <c r="H182" s="4">
        <v>0</v>
      </c>
      <c r="I182" s="59">
        <v>0</v>
      </c>
      <c r="J182" s="4">
        <v>0</v>
      </c>
      <c r="K182" s="59">
        <v>0</v>
      </c>
      <c r="L182" s="59">
        <v>0</v>
      </c>
      <c r="M182" s="59">
        <v>0</v>
      </c>
      <c r="N182" s="59">
        <v>0</v>
      </c>
      <c r="O182" s="59">
        <v>0</v>
      </c>
      <c r="P182" s="59">
        <v>0</v>
      </c>
      <c r="Q182" s="59">
        <v>0</v>
      </c>
      <c r="R182" s="93">
        <f t="shared" si="29"/>
        <v>0</v>
      </c>
    </row>
    <row r="183" spans="1:18">
      <c r="A183" s="55"/>
      <c r="B183" s="58"/>
      <c r="C183" s="58" t="s">
        <v>194</v>
      </c>
      <c r="D183" s="51" t="s">
        <v>195</v>
      </c>
      <c r="E183" s="4">
        <v>10700</v>
      </c>
      <c r="F183" s="4">
        <v>10418</v>
      </c>
      <c r="G183" s="4">
        <v>10418</v>
      </c>
      <c r="H183" s="4">
        <v>10418</v>
      </c>
      <c r="I183" s="59">
        <v>0</v>
      </c>
      <c r="J183" s="4">
        <v>10418</v>
      </c>
      <c r="K183" s="59">
        <v>0</v>
      </c>
      <c r="L183" s="59">
        <v>0</v>
      </c>
      <c r="M183" s="59">
        <v>0</v>
      </c>
      <c r="N183" s="59">
        <v>0</v>
      </c>
      <c r="O183" s="59">
        <v>0</v>
      </c>
      <c r="P183" s="59">
        <v>0</v>
      </c>
      <c r="Q183" s="59">
        <v>0</v>
      </c>
      <c r="R183" s="93">
        <f t="shared" si="29"/>
        <v>0.97364485981308413</v>
      </c>
    </row>
    <row r="184" spans="1:18" ht="24.75">
      <c r="A184" s="55"/>
      <c r="B184" s="58"/>
      <c r="C184" s="58" t="s">
        <v>196</v>
      </c>
      <c r="D184" s="51" t="s">
        <v>197</v>
      </c>
      <c r="E184" s="4">
        <v>2494.3200000000002</v>
      </c>
      <c r="F184" s="4">
        <v>2493.52</v>
      </c>
      <c r="G184" s="4">
        <v>2493.52</v>
      </c>
      <c r="H184" s="4">
        <v>2493.52</v>
      </c>
      <c r="I184" s="59">
        <v>0</v>
      </c>
      <c r="J184" s="4">
        <v>2493.52</v>
      </c>
      <c r="K184" s="59">
        <v>0</v>
      </c>
      <c r="L184" s="59">
        <v>0</v>
      </c>
      <c r="M184" s="59">
        <v>0</v>
      </c>
      <c r="N184" s="59">
        <v>0</v>
      </c>
      <c r="O184" s="59">
        <v>0</v>
      </c>
      <c r="P184" s="59">
        <v>0</v>
      </c>
      <c r="Q184" s="59">
        <v>0</v>
      </c>
      <c r="R184" s="93">
        <f t="shared" si="29"/>
        <v>0.99967927130440348</v>
      </c>
    </row>
    <row r="185" spans="1:18" ht="16.5">
      <c r="A185" s="55"/>
      <c r="B185" s="58"/>
      <c r="C185" s="58" t="s">
        <v>202</v>
      </c>
      <c r="D185" s="51" t="s">
        <v>203</v>
      </c>
      <c r="E185" s="4">
        <v>11070</v>
      </c>
      <c r="F185" s="4">
        <v>11070</v>
      </c>
      <c r="G185" s="59">
        <v>0</v>
      </c>
      <c r="H185" s="59">
        <v>0</v>
      </c>
      <c r="I185" s="59">
        <v>0</v>
      </c>
      <c r="J185" s="59">
        <v>0</v>
      </c>
      <c r="K185" s="59">
        <v>0</v>
      </c>
      <c r="L185" s="59">
        <v>0</v>
      </c>
      <c r="M185" s="59">
        <v>0</v>
      </c>
      <c r="N185" s="59">
        <v>0</v>
      </c>
      <c r="O185" s="4">
        <v>11070</v>
      </c>
      <c r="P185" s="4">
        <v>11070</v>
      </c>
      <c r="Q185" s="59">
        <v>0</v>
      </c>
      <c r="R185" s="93">
        <f t="shared" si="29"/>
        <v>1</v>
      </c>
    </row>
    <row r="186" spans="1:18" ht="66">
      <c r="A186" s="55"/>
      <c r="B186" s="58"/>
      <c r="C186" s="58" t="s">
        <v>804</v>
      </c>
      <c r="D186" s="73" t="s">
        <v>808</v>
      </c>
      <c r="E186" s="4">
        <v>3500</v>
      </c>
      <c r="F186" s="4">
        <v>3500</v>
      </c>
      <c r="G186" s="59">
        <v>0</v>
      </c>
      <c r="H186" s="59">
        <v>0</v>
      </c>
      <c r="I186" s="59">
        <v>0</v>
      </c>
      <c r="J186" s="59">
        <v>0</v>
      </c>
      <c r="K186" s="59">
        <v>0</v>
      </c>
      <c r="L186" s="59">
        <v>0</v>
      </c>
      <c r="M186" s="59">
        <v>0</v>
      </c>
      <c r="N186" s="59">
        <v>0</v>
      </c>
      <c r="O186" s="4">
        <v>3500</v>
      </c>
      <c r="P186" s="4">
        <v>3500</v>
      </c>
      <c r="Q186" s="59">
        <v>0</v>
      </c>
      <c r="R186" s="93">
        <f t="shared" si="29"/>
        <v>1</v>
      </c>
    </row>
    <row r="187" spans="1:18">
      <c r="A187" s="55"/>
      <c r="B187" s="58" t="s">
        <v>251</v>
      </c>
      <c r="C187" s="58"/>
      <c r="D187" s="51" t="s">
        <v>252</v>
      </c>
      <c r="E187" s="4">
        <f>SUM(E188:E188)</f>
        <v>22000</v>
      </c>
      <c r="F187" s="4">
        <f>SUM(F188:F188)</f>
        <v>0</v>
      </c>
      <c r="G187" s="59">
        <f>SUM(G188:G188)</f>
        <v>0</v>
      </c>
      <c r="H187" s="59">
        <f>SUM(H188:H188)</f>
        <v>0</v>
      </c>
      <c r="I187" s="59">
        <f t="shared" ref="I187:N187" si="33">SUM(I188:I188)</f>
        <v>0</v>
      </c>
      <c r="J187" s="59">
        <f t="shared" si="33"/>
        <v>0</v>
      </c>
      <c r="K187" s="59">
        <f t="shared" si="33"/>
        <v>0</v>
      </c>
      <c r="L187" s="59">
        <f t="shared" si="33"/>
        <v>0</v>
      </c>
      <c r="M187" s="59">
        <f t="shared" si="33"/>
        <v>0</v>
      </c>
      <c r="N187" s="59">
        <f t="shared" si="33"/>
        <v>0</v>
      </c>
      <c r="O187" s="59">
        <f>SUM(O188:O188)</f>
        <v>0</v>
      </c>
      <c r="P187" s="59">
        <f>SUM(P188:P188)</f>
        <v>0</v>
      </c>
      <c r="Q187" s="59">
        <f>SUM(Q188:Q188)</f>
        <v>0</v>
      </c>
      <c r="R187" s="93">
        <f t="shared" si="29"/>
        <v>0</v>
      </c>
    </row>
    <row r="188" spans="1:18">
      <c r="A188" s="55"/>
      <c r="B188" s="58"/>
      <c r="C188" s="58" t="s">
        <v>253</v>
      </c>
      <c r="D188" s="51" t="s">
        <v>254</v>
      </c>
      <c r="E188" s="4">
        <v>22000</v>
      </c>
      <c r="F188" s="4">
        <v>0</v>
      </c>
      <c r="G188" s="59">
        <v>0</v>
      </c>
      <c r="H188" s="59">
        <v>0</v>
      </c>
      <c r="I188" s="59">
        <v>0</v>
      </c>
      <c r="J188" s="59">
        <v>0</v>
      </c>
      <c r="K188" s="59">
        <v>0</v>
      </c>
      <c r="L188" s="59">
        <v>0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93">
        <f t="shared" si="29"/>
        <v>0</v>
      </c>
    </row>
    <row r="189" spans="1:18">
      <c r="A189" s="55"/>
      <c r="B189" s="58"/>
      <c r="C189" s="58"/>
      <c r="D189" s="51"/>
      <c r="E189" s="4"/>
      <c r="F189" s="4"/>
      <c r="G189" s="59"/>
      <c r="H189" s="59"/>
      <c r="I189" s="59"/>
      <c r="J189" s="59"/>
      <c r="K189" s="59"/>
      <c r="L189" s="59"/>
      <c r="M189" s="59"/>
      <c r="N189" s="59"/>
      <c r="O189" s="59"/>
      <c r="P189" s="66"/>
      <c r="Q189" s="92"/>
      <c r="R189" s="93"/>
    </row>
    <row r="190" spans="1:18" ht="16.5">
      <c r="A190" s="807" t="s">
        <v>255</v>
      </c>
      <c r="B190" s="807"/>
      <c r="C190" s="807"/>
      <c r="D190" s="799" t="s">
        <v>256</v>
      </c>
      <c r="E190" s="811">
        <f t="shared" ref="E190:H191" si="34">SUM(E191)</f>
        <v>600000</v>
      </c>
      <c r="F190" s="811">
        <f t="shared" si="34"/>
        <v>540668.32999999996</v>
      </c>
      <c r="G190" s="812">
        <f t="shared" si="34"/>
        <v>540668.32999999996</v>
      </c>
      <c r="H190" s="812">
        <f t="shared" si="34"/>
        <v>0</v>
      </c>
      <c r="I190" s="812">
        <f t="shared" ref="I190:N191" si="35">SUM(I191)</f>
        <v>0</v>
      </c>
      <c r="J190" s="812">
        <f t="shared" si="35"/>
        <v>0</v>
      </c>
      <c r="K190" s="812">
        <f t="shared" si="35"/>
        <v>0</v>
      </c>
      <c r="L190" s="812">
        <f t="shared" si="35"/>
        <v>0</v>
      </c>
      <c r="M190" s="812">
        <f t="shared" si="35"/>
        <v>0</v>
      </c>
      <c r="N190" s="812">
        <f t="shared" si="35"/>
        <v>540668.32999999996</v>
      </c>
      <c r="O190" s="812">
        <f t="shared" ref="O190:Q191" si="36">SUM(O191)</f>
        <v>0</v>
      </c>
      <c r="P190" s="812">
        <f t="shared" si="36"/>
        <v>0</v>
      </c>
      <c r="Q190" s="812">
        <f t="shared" si="36"/>
        <v>0</v>
      </c>
      <c r="R190" s="813">
        <f t="shared" si="29"/>
        <v>0.90111388333333331</v>
      </c>
    </row>
    <row r="191" spans="1:18" ht="41.25">
      <c r="A191" s="55"/>
      <c r="B191" s="58" t="s">
        <v>257</v>
      </c>
      <c r="C191" s="58"/>
      <c r="D191" s="51" t="s">
        <v>258</v>
      </c>
      <c r="E191" s="77">
        <f t="shared" si="34"/>
        <v>600000</v>
      </c>
      <c r="F191" s="77">
        <f t="shared" si="34"/>
        <v>540668.32999999996</v>
      </c>
      <c r="G191" s="78">
        <f t="shared" si="34"/>
        <v>540668.32999999996</v>
      </c>
      <c r="H191" s="78">
        <f t="shared" si="34"/>
        <v>0</v>
      </c>
      <c r="I191" s="78">
        <f t="shared" si="35"/>
        <v>0</v>
      </c>
      <c r="J191" s="78">
        <f t="shared" si="35"/>
        <v>0</v>
      </c>
      <c r="K191" s="78">
        <f t="shared" si="35"/>
        <v>0</v>
      </c>
      <c r="L191" s="78">
        <f t="shared" si="35"/>
        <v>0</v>
      </c>
      <c r="M191" s="78">
        <f t="shared" si="35"/>
        <v>0</v>
      </c>
      <c r="N191" s="78">
        <f t="shared" si="35"/>
        <v>540668.32999999996</v>
      </c>
      <c r="O191" s="78">
        <f t="shared" si="36"/>
        <v>0</v>
      </c>
      <c r="P191" s="78">
        <f t="shared" si="36"/>
        <v>0</v>
      </c>
      <c r="Q191" s="78">
        <f t="shared" si="36"/>
        <v>0</v>
      </c>
      <c r="R191" s="93">
        <f t="shared" si="29"/>
        <v>0.90111388333333331</v>
      </c>
    </row>
    <row r="192" spans="1:18" ht="57.75">
      <c r="A192" s="55"/>
      <c r="B192" s="58"/>
      <c r="C192" s="58" t="s">
        <v>259</v>
      </c>
      <c r="D192" s="51" t="s">
        <v>260</v>
      </c>
      <c r="E192" s="77">
        <v>600000</v>
      </c>
      <c r="F192" s="77">
        <v>540668.32999999996</v>
      </c>
      <c r="G192" s="77">
        <v>540668.32999999996</v>
      </c>
      <c r="H192" s="78">
        <v>0</v>
      </c>
      <c r="I192" s="78">
        <v>0</v>
      </c>
      <c r="J192" s="78">
        <v>0</v>
      </c>
      <c r="K192" s="78">
        <v>0</v>
      </c>
      <c r="L192" s="78">
        <v>0</v>
      </c>
      <c r="M192" s="78">
        <v>0</v>
      </c>
      <c r="N192" s="77">
        <v>540668.32999999996</v>
      </c>
      <c r="O192" s="78">
        <v>0</v>
      </c>
      <c r="P192" s="78">
        <v>0</v>
      </c>
      <c r="Q192" s="78">
        <v>0</v>
      </c>
      <c r="R192" s="93">
        <f t="shared" si="29"/>
        <v>0.90111388333333331</v>
      </c>
    </row>
    <row r="193" spans="1:18">
      <c r="A193" s="55"/>
      <c r="B193" s="58"/>
      <c r="C193" s="58"/>
      <c r="D193" s="51"/>
      <c r="E193" s="4"/>
      <c r="F193" s="4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93"/>
    </row>
    <row r="194" spans="1:18">
      <c r="A194" s="807" t="s">
        <v>80</v>
      </c>
      <c r="B194" s="807"/>
      <c r="C194" s="807"/>
      <c r="D194" s="799" t="s">
        <v>261</v>
      </c>
      <c r="E194" s="811">
        <f>SUM(E195+E197)</f>
        <v>153927.95000000001</v>
      </c>
      <c r="F194" s="811">
        <f t="shared" ref="F194:R194" si="37">SUM(F195+F197)</f>
        <v>12478.04</v>
      </c>
      <c r="G194" s="812">
        <f t="shared" si="37"/>
        <v>12478.04</v>
      </c>
      <c r="H194" s="812">
        <f t="shared" si="37"/>
        <v>12478.04</v>
      </c>
      <c r="I194" s="812">
        <f t="shared" si="37"/>
        <v>0</v>
      </c>
      <c r="J194" s="812">
        <f t="shared" si="37"/>
        <v>12478.04</v>
      </c>
      <c r="K194" s="812">
        <f t="shared" si="37"/>
        <v>0</v>
      </c>
      <c r="L194" s="812">
        <f t="shared" si="37"/>
        <v>0</v>
      </c>
      <c r="M194" s="812">
        <f t="shared" si="37"/>
        <v>0</v>
      </c>
      <c r="N194" s="812">
        <f t="shared" si="37"/>
        <v>0</v>
      </c>
      <c r="O194" s="812">
        <f t="shared" si="37"/>
        <v>0</v>
      </c>
      <c r="P194" s="812">
        <f t="shared" si="37"/>
        <v>0</v>
      </c>
      <c r="Q194" s="812">
        <f t="shared" si="37"/>
        <v>0</v>
      </c>
      <c r="R194" s="813">
        <f t="shared" si="37"/>
        <v>1</v>
      </c>
    </row>
    <row r="195" spans="1:18" ht="16.5">
      <c r="A195" s="55"/>
      <c r="B195" s="58" t="s">
        <v>703</v>
      </c>
      <c r="C195" s="58"/>
      <c r="D195" s="36" t="s">
        <v>704</v>
      </c>
      <c r="E195" s="4">
        <f t="shared" ref="E195:Q195" si="38">SUM(E196)</f>
        <v>12478.04</v>
      </c>
      <c r="F195" s="4">
        <f t="shared" si="38"/>
        <v>12478.04</v>
      </c>
      <c r="G195" s="59">
        <f t="shared" si="38"/>
        <v>12478.04</v>
      </c>
      <c r="H195" s="59">
        <f t="shared" si="38"/>
        <v>12478.04</v>
      </c>
      <c r="I195" s="59">
        <f t="shared" si="38"/>
        <v>0</v>
      </c>
      <c r="J195" s="59">
        <f t="shared" si="38"/>
        <v>12478.04</v>
      </c>
      <c r="K195" s="59">
        <f t="shared" si="38"/>
        <v>0</v>
      </c>
      <c r="L195" s="59">
        <f t="shared" si="38"/>
        <v>0</v>
      </c>
      <c r="M195" s="59">
        <f t="shared" si="38"/>
        <v>0</v>
      </c>
      <c r="N195" s="59">
        <f t="shared" si="38"/>
        <v>0</v>
      </c>
      <c r="O195" s="59">
        <f t="shared" si="38"/>
        <v>0</v>
      </c>
      <c r="P195" s="59">
        <f t="shared" si="38"/>
        <v>0</v>
      </c>
      <c r="Q195" s="59">
        <f t="shared" si="38"/>
        <v>0</v>
      </c>
      <c r="R195" s="93">
        <f t="shared" si="29"/>
        <v>1</v>
      </c>
    </row>
    <row r="196" spans="1:18" ht="16.5">
      <c r="A196" s="55"/>
      <c r="B196" s="58"/>
      <c r="C196" s="58" t="s">
        <v>809</v>
      </c>
      <c r="D196" s="51" t="s">
        <v>810</v>
      </c>
      <c r="E196" s="4">
        <v>12478.04</v>
      </c>
      <c r="F196" s="4">
        <v>12478.04</v>
      </c>
      <c r="G196" s="4">
        <v>12478.04</v>
      </c>
      <c r="H196" s="4">
        <v>12478.04</v>
      </c>
      <c r="I196" s="59">
        <v>0</v>
      </c>
      <c r="J196" s="4">
        <v>12478.04</v>
      </c>
      <c r="K196" s="59">
        <v>0</v>
      </c>
      <c r="L196" s="59">
        <v>0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93">
        <f t="shared" si="29"/>
        <v>1</v>
      </c>
    </row>
    <row r="197" spans="1:18">
      <c r="A197" s="55"/>
      <c r="B197" s="58" t="s">
        <v>262</v>
      </c>
      <c r="C197" s="58"/>
      <c r="D197" s="51" t="s">
        <v>263</v>
      </c>
      <c r="E197" s="4">
        <f t="shared" ref="E197:H197" si="39">SUM(E198)</f>
        <v>141449.91</v>
      </c>
      <c r="F197" s="4">
        <f t="shared" si="39"/>
        <v>0</v>
      </c>
      <c r="G197" s="59">
        <f t="shared" si="39"/>
        <v>0</v>
      </c>
      <c r="H197" s="59">
        <f t="shared" si="39"/>
        <v>0</v>
      </c>
      <c r="I197" s="59">
        <f t="shared" ref="I197:N197" si="40">SUM(I198)</f>
        <v>0</v>
      </c>
      <c r="J197" s="59">
        <f t="shared" si="40"/>
        <v>0</v>
      </c>
      <c r="K197" s="59">
        <f t="shared" si="40"/>
        <v>0</v>
      </c>
      <c r="L197" s="59">
        <f t="shared" si="40"/>
        <v>0</v>
      </c>
      <c r="M197" s="59">
        <f t="shared" si="40"/>
        <v>0</v>
      </c>
      <c r="N197" s="59">
        <f t="shared" si="40"/>
        <v>0</v>
      </c>
      <c r="O197" s="59">
        <f t="shared" ref="O197:Q197" si="41">SUM(O198)</f>
        <v>0</v>
      </c>
      <c r="P197" s="59">
        <f t="shared" si="41"/>
        <v>0</v>
      </c>
      <c r="Q197" s="59">
        <f t="shared" si="41"/>
        <v>0</v>
      </c>
      <c r="R197" s="93">
        <f t="shared" si="29"/>
        <v>0</v>
      </c>
    </row>
    <row r="198" spans="1:18">
      <c r="A198" s="55"/>
      <c r="B198" s="58"/>
      <c r="C198" s="58" t="s">
        <v>253</v>
      </c>
      <c r="D198" s="51" t="s">
        <v>254</v>
      </c>
      <c r="E198" s="4">
        <v>141449.91</v>
      </c>
      <c r="F198" s="4">
        <v>0</v>
      </c>
      <c r="G198" s="59">
        <v>0</v>
      </c>
      <c r="H198" s="59">
        <v>0</v>
      </c>
      <c r="I198" s="59">
        <v>0</v>
      </c>
      <c r="J198" s="59">
        <v>0</v>
      </c>
      <c r="K198" s="59">
        <v>0</v>
      </c>
      <c r="L198" s="59">
        <v>0</v>
      </c>
      <c r="M198" s="59">
        <v>0</v>
      </c>
      <c r="N198" s="59">
        <v>0</v>
      </c>
      <c r="O198" s="59">
        <v>0</v>
      </c>
      <c r="P198" s="59">
        <v>0</v>
      </c>
      <c r="Q198" s="59">
        <v>0</v>
      </c>
      <c r="R198" s="93">
        <f t="shared" si="29"/>
        <v>0</v>
      </c>
    </row>
    <row r="199" spans="1:18">
      <c r="A199" s="55"/>
      <c r="B199" s="58"/>
      <c r="C199" s="58"/>
      <c r="D199" s="51"/>
      <c r="E199" s="4"/>
      <c r="F199" s="4"/>
      <c r="G199" s="59"/>
      <c r="H199" s="59"/>
      <c r="I199" s="59"/>
      <c r="J199" s="59"/>
      <c r="K199" s="59"/>
      <c r="L199" s="59"/>
      <c r="M199" s="59"/>
      <c r="N199" s="59"/>
      <c r="O199" s="59"/>
      <c r="P199" s="66"/>
      <c r="Q199" s="92"/>
      <c r="R199" s="93"/>
    </row>
    <row r="200" spans="1:18">
      <c r="A200" s="807" t="s">
        <v>88</v>
      </c>
      <c r="B200" s="807"/>
      <c r="C200" s="807"/>
      <c r="D200" s="799" t="s">
        <v>89</v>
      </c>
      <c r="E200" s="814">
        <f t="shared" ref="E200:Q200" si="42">SUM(E201+E224+E234+E244+E247+E255+E258+E262+E271+E281+E290+E297)</f>
        <v>34658298.960000001</v>
      </c>
      <c r="F200" s="814">
        <f t="shared" si="42"/>
        <v>34068649.680000007</v>
      </c>
      <c r="G200" s="815">
        <f t="shared" si="42"/>
        <v>27564535.690000001</v>
      </c>
      <c r="H200" s="815">
        <f t="shared" si="42"/>
        <v>21282901.279999997</v>
      </c>
      <c r="I200" s="815">
        <f t="shared" si="42"/>
        <v>16882701.32</v>
      </c>
      <c r="J200" s="815">
        <f t="shared" si="42"/>
        <v>4400199.96</v>
      </c>
      <c r="K200" s="815">
        <f t="shared" si="42"/>
        <v>3956388.14</v>
      </c>
      <c r="L200" s="815">
        <f t="shared" si="42"/>
        <v>930873.49000000011</v>
      </c>
      <c r="M200" s="815">
        <f t="shared" si="42"/>
        <v>1394372.78</v>
      </c>
      <c r="N200" s="815">
        <f t="shared" si="42"/>
        <v>0</v>
      </c>
      <c r="O200" s="815">
        <f t="shared" si="42"/>
        <v>6504113.9899999993</v>
      </c>
      <c r="P200" s="815">
        <f t="shared" si="42"/>
        <v>6504113.9899999993</v>
      </c>
      <c r="Q200" s="815">
        <f t="shared" si="42"/>
        <v>6406785.8599999994</v>
      </c>
      <c r="R200" s="813">
        <f t="shared" si="29"/>
        <v>0.98298677956813396</v>
      </c>
    </row>
    <row r="201" spans="1:18">
      <c r="A201" s="55"/>
      <c r="B201" s="58" t="s">
        <v>90</v>
      </c>
      <c r="C201" s="58"/>
      <c r="D201" s="51" t="s">
        <v>91</v>
      </c>
      <c r="E201" s="4">
        <f>SUM(E202:E223)</f>
        <v>16917661.800000001</v>
      </c>
      <c r="F201" s="4">
        <f>SUM(F202:F223)</f>
        <v>16720347.569999998</v>
      </c>
      <c r="G201" s="59">
        <f>SUM(G202:G223)</f>
        <v>16656360.469999999</v>
      </c>
      <c r="H201" s="59">
        <f>SUM(H202:H223)</f>
        <v>14145179.369999999</v>
      </c>
      <c r="I201" s="59">
        <f t="shared" ref="I201:N201" si="43">SUM(I202:I223)</f>
        <v>12272491.949999999</v>
      </c>
      <c r="J201" s="59">
        <f t="shared" si="43"/>
        <v>1872687.4199999997</v>
      </c>
      <c r="K201" s="59">
        <f t="shared" si="43"/>
        <v>1843214.79</v>
      </c>
      <c r="L201" s="59">
        <f t="shared" si="43"/>
        <v>667966.31000000006</v>
      </c>
      <c r="M201" s="59">
        <f t="shared" si="43"/>
        <v>0</v>
      </c>
      <c r="N201" s="59">
        <f t="shared" si="43"/>
        <v>0</v>
      </c>
      <c r="O201" s="59">
        <f>SUM(O202:O223)</f>
        <v>63987.1</v>
      </c>
      <c r="P201" s="59">
        <f>SUM(P202:P223)</f>
        <v>63987.1</v>
      </c>
      <c r="Q201" s="59">
        <f>SUM(Q202:Q223)</f>
        <v>0</v>
      </c>
      <c r="R201" s="93">
        <f t="shared" si="29"/>
        <v>0.98833679072600911</v>
      </c>
    </row>
    <row r="202" spans="1:18" ht="79.5" customHeight="1">
      <c r="A202" s="55"/>
      <c r="B202" s="58"/>
      <c r="C202" s="58" t="s">
        <v>264</v>
      </c>
      <c r="D202" s="51" t="s">
        <v>265</v>
      </c>
      <c r="E202" s="4">
        <v>1822050</v>
      </c>
      <c r="F202" s="4">
        <v>1822026.79</v>
      </c>
      <c r="G202" s="4">
        <v>1822026.79</v>
      </c>
      <c r="H202" s="59">
        <v>0</v>
      </c>
      <c r="I202" s="59">
        <v>0</v>
      </c>
      <c r="J202" s="59">
        <v>0</v>
      </c>
      <c r="K202" s="4">
        <v>1822026.79</v>
      </c>
      <c r="L202" s="59">
        <v>0</v>
      </c>
      <c r="M202" s="59">
        <v>0</v>
      </c>
      <c r="N202" s="59">
        <v>0</v>
      </c>
      <c r="O202" s="59">
        <v>0</v>
      </c>
      <c r="P202" s="59">
        <v>0</v>
      </c>
      <c r="Q202" s="59">
        <v>0</v>
      </c>
      <c r="R202" s="93">
        <f t="shared" si="29"/>
        <v>0.99998726160094398</v>
      </c>
    </row>
    <row r="203" spans="1:18" ht="63.75" customHeight="1">
      <c r="A203" s="55"/>
      <c r="B203" s="58"/>
      <c r="C203" s="58" t="s">
        <v>966</v>
      </c>
      <c r="D203" s="51" t="s">
        <v>967</v>
      </c>
      <c r="E203" s="4">
        <v>21188</v>
      </c>
      <c r="F203" s="4">
        <v>21188</v>
      </c>
      <c r="G203" s="4">
        <v>21188</v>
      </c>
      <c r="H203" s="59">
        <v>0</v>
      </c>
      <c r="I203" s="59">
        <v>0</v>
      </c>
      <c r="J203" s="59">
        <v>0</v>
      </c>
      <c r="K203" s="4">
        <v>21188</v>
      </c>
      <c r="L203" s="59">
        <v>0</v>
      </c>
      <c r="M203" s="59">
        <v>0</v>
      </c>
      <c r="N203" s="59">
        <v>0</v>
      </c>
      <c r="O203" s="59">
        <v>0</v>
      </c>
      <c r="P203" s="59">
        <v>0</v>
      </c>
      <c r="Q203" s="59">
        <v>0</v>
      </c>
      <c r="R203" s="93">
        <f t="shared" si="29"/>
        <v>1</v>
      </c>
    </row>
    <row r="204" spans="1:18" ht="24.75">
      <c r="A204" s="55"/>
      <c r="B204" s="58"/>
      <c r="C204" s="58" t="s">
        <v>166</v>
      </c>
      <c r="D204" s="51" t="s">
        <v>233</v>
      </c>
      <c r="E204" s="4">
        <v>651164</v>
      </c>
      <c r="F204" s="4">
        <v>644282.31000000006</v>
      </c>
      <c r="G204" s="4">
        <v>644282.31000000006</v>
      </c>
      <c r="H204" s="59">
        <v>0</v>
      </c>
      <c r="I204" s="59">
        <v>0</v>
      </c>
      <c r="J204" s="59">
        <v>0</v>
      </c>
      <c r="K204" s="59">
        <v>0</v>
      </c>
      <c r="L204" s="4">
        <v>644282.31000000006</v>
      </c>
      <c r="M204" s="59">
        <v>0</v>
      </c>
      <c r="N204" s="59">
        <v>0</v>
      </c>
      <c r="O204" s="59">
        <v>0</v>
      </c>
      <c r="P204" s="59">
        <v>0</v>
      </c>
      <c r="Q204" s="59">
        <v>0</v>
      </c>
      <c r="R204" s="93">
        <f t="shared" si="29"/>
        <v>0.98943170998396723</v>
      </c>
    </row>
    <row r="205" spans="1:18">
      <c r="A205" s="55"/>
      <c r="B205" s="58"/>
      <c r="C205" s="58" t="s">
        <v>266</v>
      </c>
      <c r="D205" s="51" t="s">
        <v>267</v>
      </c>
      <c r="E205" s="4">
        <v>23700</v>
      </c>
      <c r="F205" s="4">
        <v>23684</v>
      </c>
      <c r="G205" s="4">
        <v>23684</v>
      </c>
      <c r="H205" s="59">
        <v>0</v>
      </c>
      <c r="I205" s="59">
        <v>0</v>
      </c>
      <c r="J205" s="59">
        <v>0</v>
      </c>
      <c r="K205" s="59">
        <v>0</v>
      </c>
      <c r="L205" s="4">
        <v>23684</v>
      </c>
      <c r="M205" s="59">
        <v>0</v>
      </c>
      <c r="N205" s="59">
        <v>0</v>
      </c>
      <c r="O205" s="59">
        <v>0</v>
      </c>
      <c r="P205" s="59">
        <v>0</v>
      </c>
      <c r="Q205" s="59">
        <v>0</v>
      </c>
      <c r="R205" s="93">
        <f t="shared" si="29"/>
        <v>0.99932489451476791</v>
      </c>
    </row>
    <row r="206" spans="1:18" ht="16.5">
      <c r="A206" s="55"/>
      <c r="B206" s="58"/>
      <c r="C206" s="58" t="s">
        <v>168</v>
      </c>
      <c r="D206" s="51" t="s">
        <v>169</v>
      </c>
      <c r="E206" s="4">
        <v>9606890.5</v>
      </c>
      <c r="F206" s="4">
        <v>9539278.4199999999</v>
      </c>
      <c r="G206" s="4">
        <v>9539278.4199999999</v>
      </c>
      <c r="H206" s="4">
        <v>9539278.4199999999</v>
      </c>
      <c r="I206" s="4">
        <v>9539278.4199999999</v>
      </c>
      <c r="J206" s="59">
        <v>0</v>
      </c>
      <c r="K206" s="59">
        <v>0</v>
      </c>
      <c r="L206" s="59">
        <v>0</v>
      </c>
      <c r="M206" s="59">
        <v>0</v>
      </c>
      <c r="N206" s="59">
        <v>0</v>
      </c>
      <c r="O206" s="59">
        <v>0</v>
      </c>
      <c r="P206" s="59">
        <v>0</v>
      </c>
      <c r="Q206" s="59">
        <v>0</v>
      </c>
      <c r="R206" s="93">
        <f t="shared" si="29"/>
        <v>0.99296212650701077</v>
      </c>
    </row>
    <row r="207" spans="1:18" ht="16.5">
      <c r="A207" s="55"/>
      <c r="B207" s="58"/>
      <c r="C207" s="58" t="s">
        <v>170</v>
      </c>
      <c r="D207" s="51" t="s">
        <v>171</v>
      </c>
      <c r="E207" s="4">
        <v>653392</v>
      </c>
      <c r="F207" s="4">
        <v>653385.11</v>
      </c>
      <c r="G207" s="4">
        <v>653385.11</v>
      </c>
      <c r="H207" s="4">
        <v>653385.11</v>
      </c>
      <c r="I207" s="4">
        <v>653385.11</v>
      </c>
      <c r="J207" s="59">
        <v>0</v>
      </c>
      <c r="K207" s="59">
        <v>0</v>
      </c>
      <c r="L207" s="59">
        <v>0</v>
      </c>
      <c r="M207" s="59">
        <v>0</v>
      </c>
      <c r="N207" s="59">
        <v>0</v>
      </c>
      <c r="O207" s="59">
        <v>0</v>
      </c>
      <c r="P207" s="59">
        <v>0</v>
      </c>
      <c r="Q207" s="59">
        <v>0</v>
      </c>
      <c r="R207" s="93">
        <f t="shared" si="29"/>
        <v>0.99998945502852798</v>
      </c>
    </row>
    <row r="208" spans="1:18" ht="16.5">
      <c r="A208" s="55"/>
      <c r="B208" s="58"/>
      <c r="C208" s="58" t="s">
        <v>172</v>
      </c>
      <c r="D208" s="51" t="s">
        <v>173</v>
      </c>
      <c r="E208" s="4">
        <v>1812141</v>
      </c>
      <c r="F208" s="4">
        <v>1786349.82</v>
      </c>
      <c r="G208" s="4">
        <v>1786349.82</v>
      </c>
      <c r="H208" s="4">
        <v>1786349.82</v>
      </c>
      <c r="I208" s="4">
        <v>1786349.82</v>
      </c>
      <c r="J208" s="59">
        <v>0</v>
      </c>
      <c r="K208" s="59">
        <v>0</v>
      </c>
      <c r="L208" s="59">
        <v>0</v>
      </c>
      <c r="M208" s="59">
        <v>0</v>
      </c>
      <c r="N208" s="59">
        <v>0</v>
      </c>
      <c r="O208" s="59">
        <v>0</v>
      </c>
      <c r="P208" s="59">
        <v>0</v>
      </c>
      <c r="Q208" s="59">
        <v>0</v>
      </c>
      <c r="R208" s="93">
        <f t="shared" si="29"/>
        <v>0.98576756444448865</v>
      </c>
    </row>
    <row r="209" spans="1:18" ht="16.5">
      <c r="A209" s="55"/>
      <c r="B209" s="58"/>
      <c r="C209" s="58" t="s">
        <v>174</v>
      </c>
      <c r="D209" s="51" t="s">
        <v>175</v>
      </c>
      <c r="E209" s="4">
        <v>209743.5</v>
      </c>
      <c r="F209" s="4">
        <v>200188.2</v>
      </c>
      <c r="G209" s="4">
        <v>200188.2</v>
      </c>
      <c r="H209" s="4">
        <v>200188.2</v>
      </c>
      <c r="I209" s="4">
        <v>200188.2</v>
      </c>
      <c r="J209" s="59">
        <v>0</v>
      </c>
      <c r="K209" s="59">
        <v>0</v>
      </c>
      <c r="L209" s="59">
        <v>0</v>
      </c>
      <c r="M209" s="59">
        <v>0</v>
      </c>
      <c r="N209" s="59">
        <v>0</v>
      </c>
      <c r="O209" s="59">
        <v>0</v>
      </c>
      <c r="P209" s="59">
        <v>0</v>
      </c>
      <c r="Q209" s="59">
        <v>0</v>
      </c>
      <c r="R209" s="93">
        <f t="shared" si="29"/>
        <v>0.95444292671763376</v>
      </c>
    </row>
    <row r="210" spans="1:18" ht="16.5">
      <c r="A210" s="55"/>
      <c r="B210" s="58"/>
      <c r="C210" s="58" t="s">
        <v>176</v>
      </c>
      <c r="D210" s="51" t="s">
        <v>177</v>
      </c>
      <c r="E210" s="4">
        <v>98320</v>
      </c>
      <c r="F210" s="4">
        <v>93290.4</v>
      </c>
      <c r="G210" s="4">
        <v>93290.4</v>
      </c>
      <c r="H210" s="4">
        <v>93290.4</v>
      </c>
      <c r="I210" s="4">
        <v>93290.4</v>
      </c>
      <c r="J210" s="59">
        <v>0</v>
      </c>
      <c r="K210" s="59">
        <v>0</v>
      </c>
      <c r="L210" s="59">
        <v>0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93">
        <f t="shared" si="29"/>
        <v>0.94884458909682667</v>
      </c>
    </row>
    <row r="211" spans="1:18" ht="16.5">
      <c r="A211" s="55"/>
      <c r="B211" s="58"/>
      <c r="C211" s="58" t="s">
        <v>180</v>
      </c>
      <c r="D211" s="51" t="s">
        <v>181</v>
      </c>
      <c r="E211" s="4">
        <v>306547</v>
      </c>
      <c r="F211" s="4">
        <v>304008.96999999997</v>
      </c>
      <c r="G211" s="4">
        <v>304008.96999999997</v>
      </c>
      <c r="H211" s="4">
        <v>304008.96999999997</v>
      </c>
      <c r="I211" s="59">
        <v>0</v>
      </c>
      <c r="J211" s="4">
        <v>304008.96999999997</v>
      </c>
      <c r="K211" s="59">
        <v>0</v>
      </c>
      <c r="L211" s="59">
        <v>0</v>
      </c>
      <c r="M211" s="59">
        <v>0</v>
      </c>
      <c r="N211" s="59">
        <v>0</v>
      </c>
      <c r="O211" s="59">
        <v>0</v>
      </c>
      <c r="P211" s="59">
        <v>0</v>
      </c>
      <c r="Q211" s="59">
        <v>0</v>
      </c>
      <c r="R211" s="93">
        <f t="shared" si="29"/>
        <v>0.99172058444545197</v>
      </c>
    </row>
    <row r="212" spans="1:18" ht="24.75">
      <c r="A212" s="55"/>
      <c r="B212" s="58"/>
      <c r="C212" s="58" t="s">
        <v>268</v>
      </c>
      <c r="D212" s="51" t="s">
        <v>269</v>
      </c>
      <c r="E212" s="4">
        <v>91630</v>
      </c>
      <c r="F212" s="4">
        <v>91242.83</v>
      </c>
      <c r="G212" s="4">
        <v>91242.83</v>
      </c>
      <c r="H212" s="4">
        <v>91242.83</v>
      </c>
      <c r="I212" s="59">
        <v>0</v>
      </c>
      <c r="J212" s="4">
        <v>91242.83</v>
      </c>
      <c r="K212" s="59">
        <v>0</v>
      </c>
      <c r="L212" s="59">
        <v>0</v>
      </c>
      <c r="M212" s="59">
        <v>0</v>
      </c>
      <c r="N212" s="59">
        <v>0</v>
      </c>
      <c r="O212" s="59">
        <v>0</v>
      </c>
      <c r="P212" s="59">
        <v>0</v>
      </c>
      <c r="Q212" s="59">
        <v>0</v>
      </c>
      <c r="R212" s="93">
        <f t="shared" si="29"/>
        <v>0.9957746371275783</v>
      </c>
    </row>
    <row r="213" spans="1:18">
      <c r="A213" s="55"/>
      <c r="B213" s="58"/>
      <c r="C213" s="58" t="s">
        <v>182</v>
      </c>
      <c r="D213" s="51" t="s">
        <v>183</v>
      </c>
      <c r="E213" s="72">
        <v>600230.80000000005</v>
      </c>
      <c r="F213" s="72">
        <v>540655.35</v>
      </c>
      <c r="G213" s="72">
        <v>540655.35</v>
      </c>
      <c r="H213" s="72">
        <v>540655.35</v>
      </c>
      <c r="I213" s="67">
        <v>0</v>
      </c>
      <c r="J213" s="72">
        <v>540655.35</v>
      </c>
      <c r="K213" s="67">
        <v>0</v>
      </c>
      <c r="L213" s="67">
        <v>0</v>
      </c>
      <c r="M213" s="67">
        <v>0</v>
      </c>
      <c r="N213" s="67">
        <v>0</v>
      </c>
      <c r="O213" s="67">
        <v>0</v>
      </c>
      <c r="P213" s="67">
        <v>0</v>
      </c>
      <c r="Q213" s="67">
        <v>0</v>
      </c>
      <c r="R213" s="93">
        <f t="shared" si="29"/>
        <v>0.90074576312978261</v>
      </c>
    </row>
    <row r="214" spans="1:18" ht="16.5">
      <c r="A214" s="55"/>
      <c r="B214" s="58"/>
      <c r="C214" s="58" t="s">
        <v>184</v>
      </c>
      <c r="D214" s="60" t="s">
        <v>185</v>
      </c>
      <c r="E214" s="72">
        <v>104200</v>
      </c>
      <c r="F214" s="72">
        <v>94986.13</v>
      </c>
      <c r="G214" s="72">
        <v>94986.13</v>
      </c>
      <c r="H214" s="72">
        <v>94986.13</v>
      </c>
      <c r="I214" s="67"/>
      <c r="J214" s="72">
        <v>94986.13</v>
      </c>
      <c r="K214" s="67"/>
      <c r="L214" s="67"/>
      <c r="M214" s="67"/>
      <c r="N214" s="67"/>
      <c r="O214" s="67"/>
      <c r="P214" s="67"/>
      <c r="Q214" s="67"/>
      <c r="R214" s="93">
        <f t="shared" si="29"/>
        <v>0.9115751439539348</v>
      </c>
    </row>
    <row r="215" spans="1:18" ht="16.5">
      <c r="A215" s="55"/>
      <c r="B215" s="58"/>
      <c r="C215" s="58" t="s">
        <v>186</v>
      </c>
      <c r="D215" s="51" t="s">
        <v>234</v>
      </c>
      <c r="E215" s="4">
        <v>9855</v>
      </c>
      <c r="F215" s="4">
        <v>8445</v>
      </c>
      <c r="G215" s="4">
        <v>8445</v>
      </c>
      <c r="H215" s="4">
        <v>8445</v>
      </c>
      <c r="I215" s="59">
        <v>0</v>
      </c>
      <c r="J215" s="4">
        <v>8445</v>
      </c>
      <c r="K215" s="59">
        <v>0</v>
      </c>
      <c r="L215" s="59">
        <v>0</v>
      </c>
      <c r="M215" s="59">
        <v>0</v>
      </c>
      <c r="N215" s="59">
        <v>0</v>
      </c>
      <c r="O215" s="59">
        <v>0</v>
      </c>
      <c r="P215" s="59">
        <v>0</v>
      </c>
      <c r="Q215" s="59">
        <v>0</v>
      </c>
      <c r="R215" s="93">
        <f t="shared" si="29"/>
        <v>0.85692541856925419</v>
      </c>
    </row>
    <row r="216" spans="1:18">
      <c r="A216" s="55"/>
      <c r="B216" s="58"/>
      <c r="C216" s="58" t="s">
        <v>188</v>
      </c>
      <c r="D216" s="51" t="s">
        <v>189</v>
      </c>
      <c r="E216" s="4">
        <v>197532</v>
      </c>
      <c r="F216" s="4">
        <v>193746.43</v>
      </c>
      <c r="G216" s="4">
        <v>193746.43</v>
      </c>
      <c r="H216" s="4">
        <v>193746.43</v>
      </c>
      <c r="I216" s="59">
        <v>0</v>
      </c>
      <c r="J216" s="4">
        <v>193746.43</v>
      </c>
      <c r="K216" s="59">
        <v>0</v>
      </c>
      <c r="L216" s="59">
        <v>0</v>
      </c>
      <c r="M216" s="59">
        <v>0</v>
      </c>
      <c r="N216" s="59">
        <v>0</v>
      </c>
      <c r="O216" s="59">
        <v>0</v>
      </c>
      <c r="P216" s="59">
        <v>0</v>
      </c>
      <c r="Q216" s="59">
        <v>0</v>
      </c>
      <c r="R216" s="93">
        <f t="shared" si="29"/>
        <v>0.9808356620699431</v>
      </c>
    </row>
    <row r="217" spans="1:18" ht="49.5">
      <c r="A217" s="55"/>
      <c r="B217" s="58"/>
      <c r="C217" s="58" t="s">
        <v>190</v>
      </c>
      <c r="D217" s="51" t="s">
        <v>191</v>
      </c>
      <c r="E217" s="4">
        <v>17850</v>
      </c>
      <c r="F217" s="4">
        <v>15304.69</v>
      </c>
      <c r="G217" s="4">
        <v>15304.69</v>
      </c>
      <c r="H217" s="4">
        <v>15304.69</v>
      </c>
      <c r="I217" s="59">
        <v>0</v>
      </c>
      <c r="J217" s="4">
        <v>15304.69</v>
      </c>
      <c r="K217" s="59">
        <v>0</v>
      </c>
      <c r="L217" s="59">
        <v>0</v>
      </c>
      <c r="M217" s="59">
        <v>0</v>
      </c>
      <c r="N217" s="59">
        <v>0</v>
      </c>
      <c r="O217" s="59">
        <v>0</v>
      </c>
      <c r="P217" s="59">
        <v>0</v>
      </c>
      <c r="Q217" s="59">
        <v>0</v>
      </c>
      <c r="R217" s="93">
        <f t="shared" si="29"/>
        <v>0.85740560224089635</v>
      </c>
    </row>
    <row r="218" spans="1:18" ht="16.5">
      <c r="A218" s="55"/>
      <c r="B218" s="58"/>
      <c r="C218" s="58" t="s">
        <v>193</v>
      </c>
      <c r="D218" s="51" t="s">
        <v>230</v>
      </c>
      <c r="E218" s="4">
        <v>468</v>
      </c>
      <c r="F218" s="4">
        <v>267.16000000000003</v>
      </c>
      <c r="G218" s="4">
        <v>267.16000000000003</v>
      </c>
      <c r="H218" s="4">
        <v>267.16000000000003</v>
      </c>
      <c r="I218" s="59">
        <v>0</v>
      </c>
      <c r="J218" s="4">
        <v>267.16000000000003</v>
      </c>
      <c r="K218" s="59">
        <v>0</v>
      </c>
      <c r="L218" s="59">
        <v>0</v>
      </c>
      <c r="M218" s="59">
        <v>0</v>
      </c>
      <c r="N218" s="59">
        <v>0</v>
      </c>
      <c r="O218" s="59">
        <v>0</v>
      </c>
      <c r="P218" s="59">
        <v>0</v>
      </c>
      <c r="Q218" s="59">
        <v>0</v>
      </c>
      <c r="R218" s="93">
        <f t="shared" si="29"/>
        <v>0.57085470085470091</v>
      </c>
    </row>
    <row r="219" spans="1:18">
      <c r="A219" s="55"/>
      <c r="B219" s="58"/>
      <c r="C219" s="58" t="s">
        <v>194</v>
      </c>
      <c r="D219" s="51" t="s">
        <v>195</v>
      </c>
      <c r="E219" s="4">
        <v>9798</v>
      </c>
      <c r="F219" s="4">
        <v>8901.69</v>
      </c>
      <c r="G219" s="4">
        <v>8901.69</v>
      </c>
      <c r="H219" s="4">
        <v>8901.69</v>
      </c>
      <c r="I219" s="59">
        <v>0</v>
      </c>
      <c r="J219" s="4">
        <v>8901.69</v>
      </c>
      <c r="K219" s="59">
        <v>0</v>
      </c>
      <c r="L219" s="59">
        <v>0</v>
      </c>
      <c r="M219" s="59">
        <v>0</v>
      </c>
      <c r="N219" s="59">
        <v>0</v>
      </c>
      <c r="O219" s="59">
        <v>0</v>
      </c>
      <c r="P219" s="59">
        <v>0</v>
      </c>
      <c r="Q219" s="59">
        <v>0</v>
      </c>
      <c r="R219" s="93">
        <f t="shared" si="29"/>
        <v>0.9085211267605634</v>
      </c>
    </row>
    <row r="220" spans="1:18" ht="24.75">
      <c r="A220" s="55"/>
      <c r="B220" s="58"/>
      <c r="C220" s="58" t="s">
        <v>196</v>
      </c>
      <c r="D220" s="51" t="s">
        <v>197</v>
      </c>
      <c r="E220" s="4">
        <v>609822</v>
      </c>
      <c r="F220" s="4">
        <v>609822</v>
      </c>
      <c r="G220" s="4">
        <v>609822</v>
      </c>
      <c r="H220" s="4">
        <v>609822</v>
      </c>
      <c r="I220" s="59">
        <v>0</v>
      </c>
      <c r="J220" s="4">
        <v>609822</v>
      </c>
      <c r="K220" s="59">
        <v>0</v>
      </c>
      <c r="L220" s="59">
        <v>0</v>
      </c>
      <c r="M220" s="59">
        <v>0</v>
      </c>
      <c r="N220" s="59">
        <v>0</v>
      </c>
      <c r="O220" s="59">
        <v>0</v>
      </c>
      <c r="P220" s="59">
        <v>0</v>
      </c>
      <c r="Q220" s="59">
        <v>0</v>
      </c>
      <c r="R220" s="93">
        <f t="shared" si="29"/>
        <v>1</v>
      </c>
    </row>
    <row r="221" spans="1:18" ht="16.5">
      <c r="A221" s="55"/>
      <c r="B221" s="58"/>
      <c r="C221" s="58" t="s">
        <v>270</v>
      </c>
      <c r="D221" s="51" t="s">
        <v>47</v>
      </c>
      <c r="E221" s="4">
        <v>270</v>
      </c>
      <c r="F221" s="4">
        <v>268</v>
      </c>
      <c r="G221" s="4">
        <v>268</v>
      </c>
      <c r="H221" s="4">
        <v>268</v>
      </c>
      <c r="I221" s="59">
        <v>0</v>
      </c>
      <c r="J221" s="4">
        <v>268</v>
      </c>
      <c r="K221" s="59">
        <v>0</v>
      </c>
      <c r="L221" s="59">
        <v>0</v>
      </c>
      <c r="M221" s="59">
        <v>0</v>
      </c>
      <c r="N221" s="59">
        <v>0</v>
      </c>
      <c r="O221" s="59">
        <v>0</v>
      </c>
      <c r="P221" s="59">
        <v>0</v>
      </c>
      <c r="Q221" s="59">
        <v>0</v>
      </c>
      <c r="R221" s="93">
        <f t="shared" si="29"/>
        <v>0.99259259259259258</v>
      </c>
    </row>
    <row r="222" spans="1:18" ht="24.75">
      <c r="A222" s="55"/>
      <c r="B222" s="58"/>
      <c r="C222" s="58" t="s">
        <v>231</v>
      </c>
      <c r="D222" s="51" t="s">
        <v>271</v>
      </c>
      <c r="E222" s="4">
        <v>5870</v>
      </c>
      <c r="F222" s="4">
        <v>5039.17</v>
      </c>
      <c r="G222" s="4">
        <v>5039.17</v>
      </c>
      <c r="H222" s="4">
        <v>5039.17</v>
      </c>
      <c r="I222" s="59">
        <v>0</v>
      </c>
      <c r="J222" s="4">
        <v>5039.17</v>
      </c>
      <c r="K222" s="59">
        <v>0</v>
      </c>
      <c r="L222" s="59">
        <v>0</v>
      </c>
      <c r="M222" s="59">
        <v>0</v>
      </c>
      <c r="N222" s="59">
        <v>0</v>
      </c>
      <c r="O222" s="59">
        <v>0</v>
      </c>
      <c r="P222" s="59">
        <v>0</v>
      </c>
      <c r="Q222" s="59">
        <v>0</v>
      </c>
      <c r="R222" s="93">
        <f t="shared" si="29"/>
        <v>0.85846166950596259</v>
      </c>
    </row>
    <row r="223" spans="1:18" ht="16.5">
      <c r="A223" s="55"/>
      <c r="B223" s="58"/>
      <c r="C223" s="58" t="s">
        <v>202</v>
      </c>
      <c r="D223" s="51" t="s">
        <v>203</v>
      </c>
      <c r="E223" s="4">
        <v>65000</v>
      </c>
      <c r="F223" s="4">
        <v>63987.1</v>
      </c>
      <c r="G223" s="59">
        <v>0</v>
      </c>
      <c r="H223" s="59">
        <v>0</v>
      </c>
      <c r="I223" s="59">
        <v>0</v>
      </c>
      <c r="J223" s="59">
        <v>0</v>
      </c>
      <c r="K223" s="59">
        <v>0</v>
      </c>
      <c r="L223" s="59">
        <v>0</v>
      </c>
      <c r="M223" s="59">
        <v>0</v>
      </c>
      <c r="N223" s="59">
        <v>0</v>
      </c>
      <c r="O223" s="4">
        <v>63987.1</v>
      </c>
      <c r="P223" s="4">
        <v>63987.1</v>
      </c>
      <c r="Q223" s="59">
        <v>0</v>
      </c>
      <c r="R223" s="93">
        <f t="shared" si="29"/>
        <v>0.98441692307692308</v>
      </c>
    </row>
    <row r="224" spans="1:18" ht="16.5">
      <c r="A224" s="55"/>
      <c r="B224" s="58" t="s">
        <v>94</v>
      </c>
      <c r="C224" s="58"/>
      <c r="D224" s="51" t="s">
        <v>95</v>
      </c>
      <c r="E224" s="4">
        <f>SUM(E225:E233)</f>
        <v>3174557</v>
      </c>
      <c r="F224" s="4">
        <f>SUM(F225:F233)</f>
        <v>3131542.7600000002</v>
      </c>
      <c r="G224" s="59">
        <f>SUM(G225:G233)</f>
        <v>3131542.7600000002</v>
      </c>
      <c r="H224" s="59">
        <f>SUM(H225:H233)</f>
        <v>2219125.2000000002</v>
      </c>
      <c r="I224" s="59">
        <f t="shared" ref="I224:N224" si="44">SUM(I225:I233)</f>
        <v>2062161.9400000002</v>
      </c>
      <c r="J224" s="59">
        <f t="shared" si="44"/>
        <v>156963.26</v>
      </c>
      <c r="K224" s="59">
        <f t="shared" si="44"/>
        <v>789978.77</v>
      </c>
      <c r="L224" s="59">
        <f t="shared" si="44"/>
        <v>122438.79</v>
      </c>
      <c r="M224" s="59">
        <f t="shared" si="44"/>
        <v>0</v>
      </c>
      <c r="N224" s="59">
        <f t="shared" si="44"/>
        <v>0</v>
      </c>
      <c r="O224" s="59">
        <f>SUM(O225:O233)</f>
        <v>0</v>
      </c>
      <c r="P224" s="59">
        <f>SUM(P225:P233)</f>
        <v>0</v>
      </c>
      <c r="Q224" s="59">
        <f>SUM(Q225:Q233)</f>
        <v>0</v>
      </c>
      <c r="R224" s="93">
        <f t="shared" si="29"/>
        <v>0.98645031731986554</v>
      </c>
    </row>
    <row r="225" spans="1:18" hidden="1">
      <c r="A225" s="55"/>
      <c r="B225" s="58"/>
      <c r="C225" s="58"/>
      <c r="D225" s="51"/>
      <c r="E225" s="77"/>
      <c r="F225" s="77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93" t="e">
        <f t="shared" si="29"/>
        <v>#DIV/0!</v>
      </c>
    </row>
    <row r="226" spans="1:18" ht="74.25" customHeight="1">
      <c r="A226" s="55"/>
      <c r="B226" s="58"/>
      <c r="C226" s="58" t="s">
        <v>264</v>
      </c>
      <c r="D226" s="51" t="s">
        <v>265</v>
      </c>
      <c r="E226" s="77">
        <v>790000</v>
      </c>
      <c r="F226" s="77">
        <v>789978.77</v>
      </c>
      <c r="G226" s="77">
        <v>789978.77</v>
      </c>
      <c r="H226" s="78">
        <v>0</v>
      </c>
      <c r="I226" s="78">
        <v>0</v>
      </c>
      <c r="J226" s="78">
        <v>0</v>
      </c>
      <c r="K226" s="77">
        <v>789978.77</v>
      </c>
      <c r="L226" s="78">
        <v>0</v>
      </c>
      <c r="M226" s="78">
        <v>0</v>
      </c>
      <c r="N226" s="78">
        <v>0</v>
      </c>
      <c r="O226" s="78">
        <v>0</v>
      </c>
      <c r="P226" s="78">
        <v>0</v>
      </c>
      <c r="Q226" s="78">
        <v>0</v>
      </c>
      <c r="R226" s="93">
        <f t="shared" si="29"/>
        <v>0.99997312658227855</v>
      </c>
    </row>
    <row r="227" spans="1:18" ht="24.75">
      <c r="A227" s="55"/>
      <c r="B227" s="58"/>
      <c r="C227" s="58" t="s">
        <v>166</v>
      </c>
      <c r="D227" s="51" t="s">
        <v>233</v>
      </c>
      <c r="E227" s="81">
        <v>125650</v>
      </c>
      <c r="F227" s="81">
        <v>122438.79</v>
      </c>
      <c r="G227" s="81">
        <v>122438.79</v>
      </c>
      <c r="H227" s="82">
        <v>0</v>
      </c>
      <c r="I227" s="82">
        <v>0</v>
      </c>
      <c r="J227" s="82">
        <v>0</v>
      </c>
      <c r="K227" s="82">
        <v>0</v>
      </c>
      <c r="L227" s="81">
        <v>122438.79</v>
      </c>
      <c r="M227" s="82">
        <v>0</v>
      </c>
      <c r="N227" s="82">
        <v>0</v>
      </c>
      <c r="O227" s="82">
        <v>0</v>
      </c>
      <c r="P227" s="82">
        <v>0</v>
      </c>
      <c r="Q227" s="82">
        <v>0</v>
      </c>
      <c r="R227" s="93">
        <f t="shared" si="29"/>
        <v>0.97444321528054112</v>
      </c>
    </row>
    <row r="228" spans="1:18" ht="16.5">
      <c r="A228" s="55"/>
      <c r="B228" s="58"/>
      <c r="C228" s="58" t="s">
        <v>168</v>
      </c>
      <c r="D228" s="51" t="s">
        <v>169</v>
      </c>
      <c r="E228" s="4">
        <v>1645927</v>
      </c>
      <c r="F228" s="4">
        <v>1618593.87</v>
      </c>
      <c r="G228" s="4">
        <v>1618593.87</v>
      </c>
      <c r="H228" s="4">
        <v>1618593.87</v>
      </c>
      <c r="I228" s="4">
        <v>1618593.87</v>
      </c>
      <c r="J228" s="59">
        <v>0</v>
      </c>
      <c r="K228" s="59">
        <v>0</v>
      </c>
      <c r="L228" s="59">
        <v>0</v>
      </c>
      <c r="M228" s="59">
        <v>0</v>
      </c>
      <c r="N228" s="59">
        <v>0</v>
      </c>
      <c r="O228" s="59">
        <v>0</v>
      </c>
      <c r="P228" s="59">
        <v>0</v>
      </c>
      <c r="Q228" s="59">
        <v>0</v>
      </c>
      <c r="R228" s="93">
        <f t="shared" si="29"/>
        <v>0.98339347370812924</v>
      </c>
    </row>
    <row r="229" spans="1:18" ht="16.5">
      <c r="A229" s="55"/>
      <c r="B229" s="58"/>
      <c r="C229" s="58" t="s">
        <v>170</v>
      </c>
      <c r="D229" s="51" t="s">
        <v>171</v>
      </c>
      <c r="E229" s="4">
        <v>113588</v>
      </c>
      <c r="F229" s="4">
        <v>113575.77</v>
      </c>
      <c r="G229" s="4">
        <v>113575.77</v>
      </c>
      <c r="H229" s="4">
        <v>113575.77</v>
      </c>
      <c r="I229" s="4">
        <v>113575.77</v>
      </c>
      <c r="J229" s="59">
        <v>0</v>
      </c>
      <c r="K229" s="59">
        <v>0</v>
      </c>
      <c r="L229" s="59">
        <v>0</v>
      </c>
      <c r="M229" s="59">
        <v>0</v>
      </c>
      <c r="N229" s="59">
        <v>0</v>
      </c>
      <c r="O229" s="59">
        <v>0</v>
      </c>
      <c r="P229" s="59">
        <v>0</v>
      </c>
      <c r="Q229" s="59">
        <v>0</v>
      </c>
      <c r="R229" s="93">
        <f t="shared" si="29"/>
        <v>0.99989233017572288</v>
      </c>
    </row>
    <row r="230" spans="1:18" ht="16.5">
      <c r="A230" s="55"/>
      <c r="B230" s="58"/>
      <c r="C230" s="58" t="s">
        <v>172</v>
      </c>
      <c r="D230" s="51" t="s">
        <v>173</v>
      </c>
      <c r="E230" s="4">
        <v>303200</v>
      </c>
      <c r="F230" s="4">
        <v>293700.53000000003</v>
      </c>
      <c r="G230" s="4">
        <v>293700.53000000003</v>
      </c>
      <c r="H230" s="4">
        <v>293700.53000000003</v>
      </c>
      <c r="I230" s="4">
        <v>293700.53000000003</v>
      </c>
      <c r="J230" s="59">
        <v>0</v>
      </c>
      <c r="K230" s="59">
        <v>0</v>
      </c>
      <c r="L230" s="59">
        <v>0</v>
      </c>
      <c r="M230" s="59">
        <v>0</v>
      </c>
      <c r="N230" s="59">
        <v>0</v>
      </c>
      <c r="O230" s="59">
        <v>0</v>
      </c>
      <c r="P230" s="59">
        <v>0</v>
      </c>
      <c r="Q230" s="59">
        <v>0</v>
      </c>
      <c r="R230" s="93">
        <f t="shared" si="29"/>
        <v>0.96866929419525072</v>
      </c>
    </row>
    <row r="231" spans="1:18" ht="16.5">
      <c r="A231" s="55"/>
      <c r="B231" s="58"/>
      <c r="C231" s="58" t="s">
        <v>174</v>
      </c>
      <c r="D231" s="51" t="s">
        <v>175</v>
      </c>
      <c r="E231" s="4">
        <v>39080</v>
      </c>
      <c r="F231" s="4">
        <v>36291.769999999997</v>
      </c>
      <c r="G231" s="4">
        <v>36291.769999999997</v>
      </c>
      <c r="H231" s="4">
        <v>36291.769999999997</v>
      </c>
      <c r="I231" s="4">
        <v>36291.769999999997</v>
      </c>
      <c r="J231" s="59">
        <v>0</v>
      </c>
      <c r="K231" s="59">
        <v>0</v>
      </c>
      <c r="L231" s="59">
        <v>0</v>
      </c>
      <c r="M231" s="59">
        <v>0</v>
      </c>
      <c r="N231" s="59">
        <v>0</v>
      </c>
      <c r="O231" s="59">
        <v>0</v>
      </c>
      <c r="P231" s="59">
        <v>0</v>
      </c>
      <c r="Q231" s="59">
        <v>0</v>
      </c>
      <c r="R231" s="93">
        <f t="shared" ref="R231:R274" si="45">SUM(F231/E231)</f>
        <v>0.92865327533265085</v>
      </c>
    </row>
    <row r="232" spans="1:18" ht="41.25">
      <c r="A232" s="55"/>
      <c r="B232" s="58"/>
      <c r="C232" s="58" t="s">
        <v>272</v>
      </c>
      <c r="D232" s="51" t="s">
        <v>273</v>
      </c>
      <c r="E232" s="4">
        <v>72000</v>
      </c>
      <c r="F232" s="4">
        <v>71851.259999999995</v>
      </c>
      <c r="G232" s="4">
        <v>71851.259999999995</v>
      </c>
      <c r="H232" s="4">
        <v>71851.259999999995</v>
      </c>
      <c r="I232" s="59">
        <v>0</v>
      </c>
      <c r="J232" s="4">
        <v>71851.259999999995</v>
      </c>
      <c r="K232" s="59">
        <v>0</v>
      </c>
      <c r="L232" s="59">
        <v>0</v>
      </c>
      <c r="M232" s="59">
        <v>0</v>
      </c>
      <c r="N232" s="59">
        <v>0</v>
      </c>
      <c r="O232" s="59">
        <v>0</v>
      </c>
      <c r="P232" s="59">
        <v>0</v>
      </c>
      <c r="Q232" s="59">
        <v>0</v>
      </c>
      <c r="R232" s="93">
        <f t="shared" si="45"/>
        <v>0.99793416666666657</v>
      </c>
    </row>
    <row r="233" spans="1:18" ht="24.75">
      <c r="A233" s="55"/>
      <c r="B233" s="58"/>
      <c r="C233" s="58" t="s">
        <v>196</v>
      </c>
      <c r="D233" s="51" t="s">
        <v>197</v>
      </c>
      <c r="E233" s="4">
        <v>85112</v>
      </c>
      <c r="F233" s="4">
        <v>85112</v>
      </c>
      <c r="G233" s="4">
        <v>85112</v>
      </c>
      <c r="H233" s="4">
        <v>85112</v>
      </c>
      <c r="I233" s="59">
        <v>0</v>
      </c>
      <c r="J233" s="4">
        <v>85112</v>
      </c>
      <c r="K233" s="59">
        <v>0</v>
      </c>
      <c r="L233" s="59">
        <v>0</v>
      </c>
      <c r="M233" s="59">
        <v>0</v>
      </c>
      <c r="N233" s="59">
        <v>0</v>
      </c>
      <c r="O233" s="59">
        <v>0</v>
      </c>
      <c r="P233" s="59">
        <v>0</v>
      </c>
      <c r="Q233" s="59">
        <v>0</v>
      </c>
      <c r="R233" s="93">
        <f t="shared" si="45"/>
        <v>1</v>
      </c>
    </row>
    <row r="234" spans="1:18">
      <c r="A234" s="55"/>
      <c r="B234" s="58" t="s">
        <v>97</v>
      </c>
      <c r="C234" s="58"/>
      <c r="D234" s="51" t="s">
        <v>98</v>
      </c>
      <c r="E234" s="4">
        <f>SUM(E235:E243)</f>
        <v>2235616</v>
      </c>
      <c r="F234" s="4">
        <f>SUM(F235:F243)</f>
        <v>2227539.4900000002</v>
      </c>
      <c r="G234" s="59">
        <f>SUM(G235:G243)</f>
        <v>2227539.4900000002</v>
      </c>
      <c r="H234" s="59">
        <f>SUM(H235:H243)</f>
        <v>1774557.75</v>
      </c>
      <c r="I234" s="59">
        <f t="shared" ref="I234:N234" si="46">SUM(I235:I243)</f>
        <v>1058849.3999999999</v>
      </c>
      <c r="J234" s="59">
        <f t="shared" si="46"/>
        <v>715708.35</v>
      </c>
      <c r="K234" s="59">
        <f t="shared" si="46"/>
        <v>391275.31</v>
      </c>
      <c r="L234" s="59">
        <f t="shared" si="46"/>
        <v>61706.43</v>
      </c>
      <c r="M234" s="59">
        <f t="shared" si="46"/>
        <v>0</v>
      </c>
      <c r="N234" s="59">
        <f t="shared" si="46"/>
        <v>0</v>
      </c>
      <c r="O234" s="59">
        <f>SUM(O235:O243)</f>
        <v>0</v>
      </c>
      <c r="P234" s="59">
        <f>SUM(P235:P243)</f>
        <v>0</v>
      </c>
      <c r="Q234" s="59">
        <f>SUM(Q235:Q243)</f>
        <v>0</v>
      </c>
      <c r="R234" s="93">
        <f t="shared" si="45"/>
        <v>0.99638734469604806</v>
      </c>
    </row>
    <row r="235" spans="1:18" hidden="1">
      <c r="A235" s="55"/>
      <c r="B235" s="58"/>
      <c r="C235" s="58"/>
      <c r="D235" s="51"/>
      <c r="E235" s="4"/>
      <c r="F235" s="4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93" t="e">
        <f t="shared" si="45"/>
        <v>#DIV/0!</v>
      </c>
    </row>
    <row r="236" spans="1:18" ht="33">
      <c r="A236" s="55"/>
      <c r="B236" s="58"/>
      <c r="C236" s="58" t="s">
        <v>274</v>
      </c>
      <c r="D236" s="51" t="s">
        <v>275</v>
      </c>
      <c r="E236" s="4">
        <v>395000</v>
      </c>
      <c r="F236" s="4">
        <v>391275.31</v>
      </c>
      <c r="G236" s="4">
        <v>391275.31</v>
      </c>
      <c r="H236" s="59">
        <v>0</v>
      </c>
      <c r="I236" s="59">
        <v>0</v>
      </c>
      <c r="J236" s="59">
        <v>0</v>
      </c>
      <c r="K236" s="4">
        <v>391275.31</v>
      </c>
      <c r="L236" s="59">
        <v>0</v>
      </c>
      <c r="M236" s="59">
        <v>0</v>
      </c>
      <c r="N236" s="59">
        <v>0</v>
      </c>
      <c r="O236" s="59">
        <v>0</v>
      </c>
      <c r="P236" s="59">
        <v>0</v>
      </c>
      <c r="Q236" s="59">
        <v>0</v>
      </c>
      <c r="R236" s="93">
        <f t="shared" si="45"/>
        <v>0.99057040506329108</v>
      </c>
    </row>
    <row r="237" spans="1:18" ht="24.75">
      <c r="A237" s="55"/>
      <c r="B237" s="58"/>
      <c r="C237" s="58" t="s">
        <v>166</v>
      </c>
      <c r="D237" s="51" t="s">
        <v>233</v>
      </c>
      <c r="E237" s="4">
        <v>61732</v>
      </c>
      <c r="F237" s="4">
        <v>61706.43</v>
      </c>
      <c r="G237" s="4">
        <v>61706.43</v>
      </c>
      <c r="H237" s="59">
        <v>0</v>
      </c>
      <c r="I237" s="59">
        <v>0</v>
      </c>
      <c r="J237" s="59">
        <v>0</v>
      </c>
      <c r="K237" s="59">
        <v>0</v>
      </c>
      <c r="L237" s="4">
        <v>61706.43</v>
      </c>
      <c r="M237" s="59">
        <v>0</v>
      </c>
      <c r="N237" s="59">
        <v>0</v>
      </c>
      <c r="O237" s="59">
        <v>0</v>
      </c>
      <c r="P237" s="59">
        <v>0</v>
      </c>
      <c r="Q237" s="59">
        <v>0</v>
      </c>
      <c r="R237" s="93">
        <f t="shared" si="45"/>
        <v>0.99958579018985294</v>
      </c>
    </row>
    <row r="238" spans="1:18" ht="16.5">
      <c r="A238" s="55"/>
      <c r="B238" s="58"/>
      <c r="C238" s="58" t="s">
        <v>168</v>
      </c>
      <c r="D238" s="51" t="s">
        <v>169</v>
      </c>
      <c r="E238" s="4">
        <v>828805</v>
      </c>
      <c r="F238" s="4">
        <v>827387.29</v>
      </c>
      <c r="G238" s="4">
        <v>827387.29</v>
      </c>
      <c r="H238" s="4">
        <v>827387.29</v>
      </c>
      <c r="I238" s="4">
        <v>827387.29</v>
      </c>
      <c r="J238" s="59">
        <v>0</v>
      </c>
      <c r="K238" s="59">
        <v>0</v>
      </c>
      <c r="L238" s="59">
        <v>0</v>
      </c>
      <c r="M238" s="59">
        <v>0</v>
      </c>
      <c r="N238" s="59">
        <v>0</v>
      </c>
      <c r="O238" s="59">
        <v>0</v>
      </c>
      <c r="P238" s="59">
        <v>0</v>
      </c>
      <c r="Q238" s="59">
        <v>0</v>
      </c>
      <c r="R238" s="93">
        <f t="shared" si="45"/>
        <v>0.99828945288698789</v>
      </c>
    </row>
    <row r="239" spans="1:18" ht="16.5">
      <c r="A239" s="55"/>
      <c r="B239" s="58"/>
      <c r="C239" s="58" t="s">
        <v>170</v>
      </c>
      <c r="D239" s="51" t="s">
        <v>171</v>
      </c>
      <c r="E239" s="4">
        <v>62213</v>
      </c>
      <c r="F239" s="4">
        <v>62212.24</v>
      </c>
      <c r="G239" s="4">
        <v>62212.24</v>
      </c>
      <c r="H239" s="4">
        <v>62212.24</v>
      </c>
      <c r="I239" s="4">
        <v>62212.24</v>
      </c>
      <c r="J239" s="59">
        <v>0</v>
      </c>
      <c r="K239" s="59">
        <v>0</v>
      </c>
      <c r="L239" s="59">
        <v>0</v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93">
        <f t="shared" si="45"/>
        <v>0.9999877839036857</v>
      </c>
    </row>
    <row r="240" spans="1:18" ht="16.5">
      <c r="A240" s="55"/>
      <c r="B240" s="58"/>
      <c r="C240" s="58" t="s">
        <v>172</v>
      </c>
      <c r="D240" s="51" t="s">
        <v>173</v>
      </c>
      <c r="E240" s="4">
        <v>152750</v>
      </c>
      <c r="F240" s="4">
        <v>152109.37</v>
      </c>
      <c r="G240" s="4">
        <v>152109.37</v>
      </c>
      <c r="H240" s="4">
        <v>152109.37</v>
      </c>
      <c r="I240" s="4">
        <v>152109.37</v>
      </c>
      <c r="J240" s="59">
        <v>0</v>
      </c>
      <c r="K240" s="59">
        <v>0</v>
      </c>
      <c r="L240" s="59">
        <v>0</v>
      </c>
      <c r="M240" s="59">
        <v>0</v>
      </c>
      <c r="N240" s="59">
        <v>0</v>
      </c>
      <c r="O240" s="59">
        <v>0</v>
      </c>
      <c r="P240" s="59">
        <v>0</v>
      </c>
      <c r="Q240" s="59">
        <v>0</v>
      </c>
      <c r="R240" s="93">
        <f t="shared" si="45"/>
        <v>0.99580602291325693</v>
      </c>
    </row>
    <row r="241" spans="1:18" ht="16.5">
      <c r="A241" s="55"/>
      <c r="B241" s="58"/>
      <c r="C241" s="58" t="s">
        <v>174</v>
      </c>
      <c r="D241" s="51" t="s">
        <v>175</v>
      </c>
      <c r="E241" s="4">
        <v>17773</v>
      </c>
      <c r="F241" s="4">
        <v>17140.5</v>
      </c>
      <c r="G241" s="4">
        <v>17140.5</v>
      </c>
      <c r="H241" s="4">
        <v>17140.5</v>
      </c>
      <c r="I241" s="4">
        <v>17140.5</v>
      </c>
      <c r="J241" s="59">
        <v>0</v>
      </c>
      <c r="K241" s="59">
        <v>0</v>
      </c>
      <c r="L241" s="59">
        <v>0</v>
      </c>
      <c r="M241" s="59">
        <v>0</v>
      </c>
      <c r="N241" s="59">
        <v>0</v>
      </c>
      <c r="O241" s="59">
        <v>0</v>
      </c>
      <c r="P241" s="59">
        <v>0</v>
      </c>
      <c r="Q241" s="59">
        <v>0</v>
      </c>
      <c r="R241" s="93">
        <f t="shared" si="45"/>
        <v>0.96441231080852974</v>
      </c>
    </row>
    <row r="242" spans="1:18" ht="41.25">
      <c r="A242" s="55"/>
      <c r="B242" s="58"/>
      <c r="C242" s="58" t="s">
        <v>272</v>
      </c>
      <c r="D242" s="51" t="s">
        <v>273</v>
      </c>
      <c r="E242" s="4">
        <v>675574</v>
      </c>
      <c r="F242" s="4">
        <v>673939.35</v>
      </c>
      <c r="G242" s="4">
        <v>673939.35</v>
      </c>
      <c r="H242" s="4">
        <v>673939.35</v>
      </c>
      <c r="I242" s="59">
        <v>0</v>
      </c>
      <c r="J242" s="4">
        <v>673939.35</v>
      </c>
      <c r="K242" s="59">
        <v>0</v>
      </c>
      <c r="L242" s="59">
        <v>0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93">
        <f t="shared" si="45"/>
        <v>0.99758035389165356</v>
      </c>
    </row>
    <row r="243" spans="1:18" ht="24.75">
      <c r="A243" s="55"/>
      <c r="B243" s="58"/>
      <c r="C243" s="58" t="s">
        <v>196</v>
      </c>
      <c r="D243" s="51" t="s">
        <v>197</v>
      </c>
      <c r="E243" s="4">
        <v>41769</v>
      </c>
      <c r="F243" s="4">
        <v>41769</v>
      </c>
      <c r="G243" s="4">
        <v>41769</v>
      </c>
      <c r="H243" s="4">
        <v>41769</v>
      </c>
      <c r="I243" s="59">
        <v>0</v>
      </c>
      <c r="J243" s="4">
        <v>41769</v>
      </c>
      <c r="K243" s="59">
        <v>0</v>
      </c>
      <c r="L243" s="59">
        <v>0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93">
        <f t="shared" si="45"/>
        <v>1</v>
      </c>
    </row>
    <row r="244" spans="1:18" ht="16.5">
      <c r="A244" s="55"/>
      <c r="B244" s="58" t="s">
        <v>99</v>
      </c>
      <c r="C244" s="58"/>
      <c r="D244" s="51" t="s">
        <v>100</v>
      </c>
      <c r="E244" s="65">
        <f t="shared" ref="E244:Q244" si="47">SUM(E245:E246)</f>
        <v>45500</v>
      </c>
      <c r="F244" s="65">
        <f t="shared" si="47"/>
        <v>45072</v>
      </c>
      <c r="G244" s="65">
        <f t="shared" si="47"/>
        <v>45072</v>
      </c>
      <c r="H244" s="65">
        <f t="shared" si="47"/>
        <v>45072</v>
      </c>
      <c r="I244" s="65">
        <f t="shared" si="47"/>
        <v>0</v>
      </c>
      <c r="J244" s="65">
        <f t="shared" si="47"/>
        <v>45072</v>
      </c>
      <c r="K244" s="65">
        <f t="shared" si="47"/>
        <v>0</v>
      </c>
      <c r="L244" s="65">
        <f t="shared" si="47"/>
        <v>0</v>
      </c>
      <c r="M244" s="65">
        <f t="shared" si="47"/>
        <v>0</v>
      </c>
      <c r="N244" s="65">
        <f t="shared" si="47"/>
        <v>0</v>
      </c>
      <c r="O244" s="65">
        <f t="shared" si="47"/>
        <v>0</v>
      </c>
      <c r="P244" s="65">
        <f t="shared" si="47"/>
        <v>0</v>
      </c>
      <c r="Q244" s="65">
        <f t="shared" si="47"/>
        <v>0</v>
      </c>
      <c r="R244" s="93">
        <f t="shared" si="45"/>
        <v>0.99059340659340656</v>
      </c>
    </row>
    <row r="245" spans="1:18" hidden="1">
      <c r="A245" s="55"/>
      <c r="B245" s="58"/>
      <c r="C245" s="58"/>
      <c r="D245" s="51"/>
      <c r="E245" s="81"/>
      <c r="F245" s="81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93" t="e">
        <f t="shared" si="45"/>
        <v>#DIV/0!</v>
      </c>
    </row>
    <row r="246" spans="1:18" ht="41.25">
      <c r="A246" s="55"/>
      <c r="B246" s="58"/>
      <c r="C246" s="58" t="s">
        <v>272</v>
      </c>
      <c r="D246" s="51" t="s">
        <v>273</v>
      </c>
      <c r="E246" s="4">
        <v>45500</v>
      </c>
      <c r="F246" s="4">
        <v>45072</v>
      </c>
      <c r="G246" s="4">
        <v>45072</v>
      </c>
      <c r="H246" s="4">
        <v>45072</v>
      </c>
      <c r="I246" s="59">
        <v>0</v>
      </c>
      <c r="J246" s="4">
        <v>45072</v>
      </c>
      <c r="K246" s="59">
        <v>0</v>
      </c>
      <c r="L246" s="59">
        <v>0</v>
      </c>
      <c r="M246" s="59">
        <v>0</v>
      </c>
      <c r="N246" s="59">
        <v>0</v>
      </c>
      <c r="O246" s="59">
        <v>0</v>
      </c>
      <c r="P246" s="59">
        <v>0</v>
      </c>
      <c r="Q246" s="59">
        <v>0</v>
      </c>
      <c r="R246" s="93">
        <f t="shared" si="45"/>
        <v>0.99059340659340656</v>
      </c>
    </row>
    <row r="247" spans="1:18">
      <c r="A247" s="55"/>
      <c r="B247" s="58" t="s">
        <v>276</v>
      </c>
      <c r="C247" s="58"/>
      <c r="D247" s="51" t="s">
        <v>277</v>
      </c>
      <c r="E247" s="4">
        <f>SUM(E248:E254)</f>
        <v>1302573</v>
      </c>
      <c r="F247" s="4">
        <f>SUM(F248:F254)</f>
        <v>1302561.9100000001</v>
      </c>
      <c r="G247" s="59">
        <f>SUM(G248:G254)</f>
        <v>1302561.9100000001</v>
      </c>
      <c r="H247" s="59">
        <f>SUM(H248:H254)</f>
        <v>1022147.8500000001</v>
      </c>
      <c r="I247" s="59">
        <f t="shared" ref="I247:N247" si="48">SUM(I248:I254)</f>
        <v>986439.85000000009</v>
      </c>
      <c r="J247" s="59">
        <f t="shared" si="48"/>
        <v>35708</v>
      </c>
      <c r="K247" s="59">
        <f t="shared" si="48"/>
        <v>224926</v>
      </c>
      <c r="L247" s="59">
        <f t="shared" si="48"/>
        <v>55488.06</v>
      </c>
      <c r="M247" s="59">
        <f t="shared" si="48"/>
        <v>0</v>
      </c>
      <c r="N247" s="59">
        <f t="shared" si="48"/>
        <v>0</v>
      </c>
      <c r="O247" s="59">
        <f>SUM(O248:O254)</f>
        <v>0</v>
      </c>
      <c r="P247" s="59">
        <f>SUM(P248:P254)</f>
        <v>0</v>
      </c>
      <c r="Q247" s="59">
        <f>SUM(Q248:Q254)</f>
        <v>0</v>
      </c>
      <c r="R247" s="93">
        <f t="shared" si="45"/>
        <v>0.99999148608177824</v>
      </c>
    </row>
    <row r="248" spans="1:18" ht="33">
      <c r="A248" s="55"/>
      <c r="B248" s="58"/>
      <c r="C248" s="58" t="s">
        <v>274</v>
      </c>
      <c r="D248" s="51" t="s">
        <v>275</v>
      </c>
      <c r="E248" s="4">
        <v>224926</v>
      </c>
      <c r="F248" s="4">
        <v>224926</v>
      </c>
      <c r="G248" s="4">
        <v>224926</v>
      </c>
      <c r="H248" s="59">
        <v>0</v>
      </c>
      <c r="I248" s="59">
        <v>0</v>
      </c>
      <c r="J248" s="59">
        <v>0</v>
      </c>
      <c r="K248" s="4">
        <v>224926</v>
      </c>
      <c r="L248" s="59">
        <v>0</v>
      </c>
      <c r="M248" s="59">
        <v>0</v>
      </c>
      <c r="N248" s="59">
        <v>0</v>
      </c>
      <c r="O248" s="59">
        <v>0</v>
      </c>
      <c r="P248" s="59">
        <v>0</v>
      </c>
      <c r="Q248" s="59">
        <v>0</v>
      </c>
      <c r="R248" s="93">
        <f t="shared" si="45"/>
        <v>1</v>
      </c>
    </row>
    <row r="249" spans="1:18" ht="24.75">
      <c r="A249" s="55"/>
      <c r="B249" s="58"/>
      <c r="C249" s="58" t="s">
        <v>166</v>
      </c>
      <c r="D249" s="51" t="s">
        <v>233</v>
      </c>
      <c r="E249" s="4">
        <v>55490</v>
      </c>
      <c r="F249" s="4">
        <v>55488.06</v>
      </c>
      <c r="G249" s="4">
        <v>55488.06</v>
      </c>
      <c r="H249" s="59">
        <v>0</v>
      </c>
      <c r="I249" s="59">
        <v>0</v>
      </c>
      <c r="J249" s="59">
        <v>0</v>
      </c>
      <c r="K249" s="59">
        <v>0</v>
      </c>
      <c r="L249" s="4">
        <v>55488.06</v>
      </c>
      <c r="M249" s="59">
        <v>0</v>
      </c>
      <c r="N249" s="59">
        <v>0</v>
      </c>
      <c r="O249" s="59">
        <v>0</v>
      </c>
      <c r="P249" s="59">
        <v>0</v>
      </c>
      <c r="Q249" s="59">
        <v>0</v>
      </c>
      <c r="R249" s="93">
        <f t="shared" si="45"/>
        <v>0.99996503874571996</v>
      </c>
    </row>
    <row r="250" spans="1:18" ht="16.5">
      <c r="A250" s="55"/>
      <c r="B250" s="58"/>
      <c r="C250" s="58" t="s">
        <v>168</v>
      </c>
      <c r="D250" s="51" t="s">
        <v>169</v>
      </c>
      <c r="E250" s="4">
        <v>733750</v>
      </c>
      <c r="F250" s="4">
        <v>733748.31</v>
      </c>
      <c r="G250" s="4">
        <v>733748.31</v>
      </c>
      <c r="H250" s="4">
        <v>733748.31</v>
      </c>
      <c r="I250" s="4">
        <v>733748.31</v>
      </c>
      <c r="J250" s="59">
        <v>0</v>
      </c>
      <c r="K250" s="59">
        <v>0</v>
      </c>
      <c r="L250" s="59">
        <v>0</v>
      </c>
      <c r="M250" s="59">
        <v>0</v>
      </c>
      <c r="N250" s="59">
        <v>0</v>
      </c>
      <c r="O250" s="59">
        <v>0</v>
      </c>
      <c r="P250" s="59">
        <v>0</v>
      </c>
      <c r="Q250" s="59">
        <v>0</v>
      </c>
      <c r="R250" s="93">
        <f t="shared" si="45"/>
        <v>0.99999769676320283</v>
      </c>
    </row>
    <row r="251" spans="1:18" ht="16.5">
      <c r="A251" s="55"/>
      <c r="B251" s="58"/>
      <c r="C251" s="58" t="s">
        <v>170</v>
      </c>
      <c r="D251" s="51" t="s">
        <v>171</v>
      </c>
      <c r="E251" s="4">
        <v>95958</v>
      </c>
      <c r="F251" s="4">
        <v>95955.28</v>
      </c>
      <c r="G251" s="4">
        <v>95955.28</v>
      </c>
      <c r="H251" s="4">
        <v>95955.28</v>
      </c>
      <c r="I251" s="4">
        <v>95955.28</v>
      </c>
      <c r="J251" s="59">
        <v>0</v>
      </c>
      <c r="K251" s="59">
        <v>0</v>
      </c>
      <c r="L251" s="59">
        <v>0</v>
      </c>
      <c r="M251" s="59">
        <v>0</v>
      </c>
      <c r="N251" s="59">
        <v>0</v>
      </c>
      <c r="O251" s="59">
        <v>0</v>
      </c>
      <c r="P251" s="59">
        <v>0</v>
      </c>
      <c r="Q251" s="59">
        <v>0</v>
      </c>
      <c r="R251" s="93">
        <f t="shared" si="45"/>
        <v>0.99997165426540779</v>
      </c>
    </row>
    <row r="252" spans="1:18" ht="16.5">
      <c r="A252" s="55"/>
      <c r="B252" s="58"/>
      <c r="C252" s="58" t="s">
        <v>172</v>
      </c>
      <c r="D252" s="51" t="s">
        <v>173</v>
      </c>
      <c r="E252" s="4">
        <v>142221</v>
      </c>
      <c r="F252" s="4">
        <v>142218.29</v>
      </c>
      <c r="G252" s="4">
        <v>142218.29</v>
      </c>
      <c r="H252" s="4">
        <v>142218.29</v>
      </c>
      <c r="I252" s="4">
        <v>142218.29</v>
      </c>
      <c r="J252" s="59">
        <v>0</v>
      </c>
      <c r="K252" s="59">
        <v>0</v>
      </c>
      <c r="L252" s="59">
        <v>0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93">
        <f t="shared" si="45"/>
        <v>0.99998094514874747</v>
      </c>
    </row>
    <row r="253" spans="1:18" ht="16.5">
      <c r="A253" s="55"/>
      <c r="B253" s="58"/>
      <c r="C253" s="58" t="s">
        <v>174</v>
      </c>
      <c r="D253" s="51" t="s">
        <v>175</v>
      </c>
      <c r="E253" s="4">
        <v>14520</v>
      </c>
      <c r="F253" s="4">
        <v>14517.97</v>
      </c>
      <c r="G253" s="4">
        <v>14517.97</v>
      </c>
      <c r="H253" s="4">
        <v>14517.97</v>
      </c>
      <c r="I253" s="4">
        <v>14517.97</v>
      </c>
      <c r="J253" s="59">
        <v>0</v>
      </c>
      <c r="K253" s="59">
        <v>0</v>
      </c>
      <c r="L253" s="59">
        <v>0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93">
        <f t="shared" si="45"/>
        <v>0.99986019283746552</v>
      </c>
    </row>
    <row r="254" spans="1:18" ht="24.75">
      <c r="A254" s="55"/>
      <c r="B254" s="58"/>
      <c r="C254" s="58" t="s">
        <v>196</v>
      </c>
      <c r="D254" s="51" t="s">
        <v>197</v>
      </c>
      <c r="E254" s="4">
        <v>35708</v>
      </c>
      <c r="F254" s="4">
        <v>35708</v>
      </c>
      <c r="G254" s="4">
        <v>35708</v>
      </c>
      <c r="H254" s="4">
        <v>35708</v>
      </c>
      <c r="I254" s="59">
        <v>0</v>
      </c>
      <c r="J254" s="4">
        <v>35708</v>
      </c>
      <c r="K254" s="59">
        <v>0</v>
      </c>
      <c r="L254" s="59">
        <v>0</v>
      </c>
      <c r="M254" s="59">
        <v>0</v>
      </c>
      <c r="N254" s="59">
        <v>0</v>
      </c>
      <c r="O254" s="59">
        <v>0</v>
      </c>
      <c r="P254" s="59">
        <v>0</v>
      </c>
      <c r="Q254" s="59">
        <v>0</v>
      </c>
      <c r="R254" s="93">
        <f t="shared" si="45"/>
        <v>1</v>
      </c>
    </row>
    <row r="255" spans="1:18" ht="16.5">
      <c r="A255" s="55"/>
      <c r="B255" s="58" t="s">
        <v>278</v>
      </c>
      <c r="C255" s="58"/>
      <c r="D255" s="51" t="s">
        <v>279</v>
      </c>
      <c r="E255" s="4">
        <f>SUM(E256:E257)</f>
        <v>856500</v>
      </c>
      <c r="F255" s="4">
        <f>SUM(F256:F257)</f>
        <v>856014.68</v>
      </c>
      <c r="G255" s="59">
        <f>SUM(G256:G257)</f>
        <v>856014.68</v>
      </c>
      <c r="H255" s="59">
        <f>SUM(H256:H257)</f>
        <v>636014.68000000005</v>
      </c>
      <c r="I255" s="59">
        <f t="shared" ref="I255:N255" si="49">SUM(I256:I257)</f>
        <v>0</v>
      </c>
      <c r="J255" s="59">
        <f t="shared" si="49"/>
        <v>636014.68000000005</v>
      </c>
      <c r="K255" s="59">
        <f t="shared" si="49"/>
        <v>220000</v>
      </c>
      <c r="L255" s="59">
        <f t="shared" si="49"/>
        <v>0</v>
      </c>
      <c r="M255" s="59">
        <f t="shared" si="49"/>
        <v>0</v>
      </c>
      <c r="N255" s="59">
        <f t="shared" si="49"/>
        <v>0</v>
      </c>
      <c r="O255" s="59">
        <f>SUM(O256:O257)</f>
        <v>0</v>
      </c>
      <c r="P255" s="59">
        <f>SUM(P256:P257)</f>
        <v>0</v>
      </c>
      <c r="Q255" s="59">
        <f>SUM(Q256:Q257)</f>
        <v>0</v>
      </c>
      <c r="R255" s="93">
        <f t="shared" si="45"/>
        <v>0.99943336835960306</v>
      </c>
    </row>
    <row r="256" spans="1:18" ht="99">
      <c r="A256" s="55"/>
      <c r="B256" s="58"/>
      <c r="C256" s="58" t="s">
        <v>107</v>
      </c>
      <c r="D256" s="51" t="s">
        <v>237</v>
      </c>
      <c r="E256" s="77">
        <v>220000</v>
      </c>
      <c r="F256" s="77">
        <v>220000</v>
      </c>
      <c r="G256" s="77">
        <v>220000</v>
      </c>
      <c r="H256" s="78">
        <v>0</v>
      </c>
      <c r="I256" s="78">
        <v>0</v>
      </c>
      <c r="J256" s="78">
        <v>0</v>
      </c>
      <c r="K256" s="77">
        <v>220000</v>
      </c>
      <c r="L256" s="78">
        <v>0</v>
      </c>
      <c r="M256" s="78">
        <v>0</v>
      </c>
      <c r="N256" s="78">
        <v>0</v>
      </c>
      <c r="O256" s="78">
        <v>0</v>
      </c>
      <c r="P256" s="78">
        <v>0</v>
      </c>
      <c r="Q256" s="78">
        <v>0</v>
      </c>
      <c r="R256" s="93">
        <f t="shared" si="45"/>
        <v>1</v>
      </c>
    </row>
    <row r="257" spans="1:18">
      <c r="A257" s="55"/>
      <c r="B257" s="58"/>
      <c r="C257" s="58" t="s">
        <v>188</v>
      </c>
      <c r="D257" s="51" t="s">
        <v>189</v>
      </c>
      <c r="E257" s="4">
        <v>636500</v>
      </c>
      <c r="F257" s="4">
        <v>636014.68000000005</v>
      </c>
      <c r="G257" s="4">
        <v>636014.68000000005</v>
      </c>
      <c r="H257" s="4">
        <v>636014.68000000005</v>
      </c>
      <c r="I257" s="59">
        <v>0</v>
      </c>
      <c r="J257" s="4">
        <v>636014.68000000005</v>
      </c>
      <c r="K257" s="59">
        <v>0</v>
      </c>
      <c r="L257" s="59">
        <v>0</v>
      </c>
      <c r="M257" s="59">
        <v>0</v>
      </c>
      <c r="N257" s="59">
        <v>0</v>
      </c>
      <c r="O257" s="59">
        <v>0</v>
      </c>
      <c r="P257" s="59">
        <v>0</v>
      </c>
      <c r="Q257" s="59">
        <v>0</v>
      </c>
      <c r="R257" s="93">
        <f t="shared" si="45"/>
        <v>0.99923751767478408</v>
      </c>
    </row>
    <row r="258" spans="1:18" ht="16.5">
      <c r="A258" s="55"/>
      <c r="B258" s="58" t="s">
        <v>280</v>
      </c>
      <c r="C258" s="58"/>
      <c r="D258" s="51" t="s">
        <v>281</v>
      </c>
      <c r="E258" s="4">
        <f>SUM(E259:E261)</f>
        <v>104625</v>
      </c>
      <c r="F258" s="4">
        <f>SUM(F259:F261)</f>
        <v>86817.53</v>
      </c>
      <c r="G258" s="59">
        <f>SUM(G259:G261)</f>
        <v>86817.53</v>
      </c>
      <c r="H258" s="59">
        <f>SUM(H259:H261)</f>
        <v>86817.53</v>
      </c>
      <c r="I258" s="59">
        <f t="shared" ref="I258:N258" si="50">SUM(I259:I261)</f>
        <v>0</v>
      </c>
      <c r="J258" s="59">
        <f t="shared" si="50"/>
        <v>86817.53</v>
      </c>
      <c r="K258" s="59">
        <f t="shared" si="50"/>
        <v>0</v>
      </c>
      <c r="L258" s="59">
        <f t="shared" si="50"/>
        <v>0</v>
      </c>
      <c r="M258" s="59">
        <f t="shared" si="50"/>
        <v>0</v>
      </c>
      <c r="N258" s="59">
        <f t="shared" si="50"/>
        <v>0</v>
      </c>
      <c r="O258" s="59">
        <f>SUM(O259:O261)</f>
        <v>0</v>
      </c>
      <c r="P258" s="59">
        <f>SUM(P259:P261)</f>
        <v>0</v>
      </c>
      <c r="Q258" s="59">
        <f>SUM(Q259:Q261)</f>
        <v>0</v>
      </c>
      <c r="R258" s="93">
        <f t="shared" si="45"/>
        <v>0.82979718040621264</v>
      </c>
    </row>
    <row r="259" spans="1:18">
      <c r="A259" s="55"/>
      <c r="B259" s="58"/>
      <c r="C259" s="58" t="s">
        <v>188</v>
      </c>
      <c r="D259" s="51" t="s">
        <v>189</v>
      </c>
      <c r="E259" s="4">
        <v>34620</v>
      </c>
      <c r="F259" s="4">
        <v>23920</v>
      </c>
      <c r="G259" s="4">
        <v>23920</v>
      </c>
      <c r="H259" s="4">
        <v>23920</v>
      </c>
      <c r="I259" s="59">
        <v>0</v>
      </c>
      <c r="J259" s="4">
        <v>23920</v>
      </c>
      <c r="K259" s="59">
        <v>0</v>
      </c>
      <c r="L259" s="59">
        <v>0</v>
      </c>
      <c r="M259" s="59">
        <v>0</v>
      </c>
      <c r="N259" s="59">
        <v>0</v>
      </c>
      <c r="O259" s="59">
        <v>0</v>
      </c>
      <c r="P259" s="59">
        <v>0</v>
      </c>
      <c r="Q259" s="59">
        <v>0</v>
      </c>
      <c r="R259" s="93">
        <f t="shared" si="45"/>
        <v>0.69093009820912765</v>
      </c>
    </row>
    <row r="260" spans="1:18" ht="16.5">
      <c r="A260" s="55"/>
      <c r="B260" s="58"/>
      <c r="C260" s="58" t="s">
        <v>193</v>
      </c>
      <c r="D260" s="51" t="s">
        <v>230</v>
      </c>
      <c r="E260" s="4">
        <v>2560</v>
      </c>
      <c r="F260" s="4">
        <v>1911.57</v>
      </c>
      <c r="G260" s="4">
        <v>1911.57</v>
      </c>
      <c r="H260" s="4">
        <v>1911.57</v>
      </c>
      <c r="I260" s="59">
        <v>0</v>
      </c>
      <c r="J260" s="4">
        <v>1911.57</v>
      </c>
      <c r="K260" s="59">
        <v>0</v>
      </c>
      <c r="L260" s="59">
        <v>0</v>
      </c>
      <c r="M260" s="59">
        <v>0</v>
      </c>
      <c r="N260" s="59">
        <v>0</v>
      </c>
      <c r="O260" s="59">
        <v>0</v>
      </c>
      <c r="P260" s="59">
        <v>0</v>
      </c>
      <c r="Q260" s="59">
        <v>0</v>
      </c>
      <c r="R260" s="93">
        <f t="shared" si="45"/>
        <v>0.74670703124999993</v>
      </c>
    </row>
    <row r="261" spans="1:18" ht="24.75">
      <c r="A261" s="55"/>
      <c r="B261" s="58"/>
      <c r="C261" s="58" t="s">
        <v>231</v>
      </c>
      <c r="D261" s="51" t="s">
        <v>271</v>
      </c>
      <c r="E261" s="4">
        <v>67445</v>
      </c>
      <c r="F261" s="4">
        <v>60985.96</v>
      </c>
      <c r="G261" s="4">
        <v>60985.96</v>
      </c>
      <c r="H261" s="4">
        <v>60985.96</v>
      </c>
      <c r="I261" s="59">
        <v>0</v>
      </c>
      <c r="J261" s="4">
        <v>60985.96</v>
      </c>
      <c r="K261" s="59">
        <v>0</v>
      </c>
      <c r="L261" s="59">
        <v>0</v>
      </c>
      <c r="M261" s="59">
        <v>0</v>
      </c>
      <c r="N261" s="59">
        <v>0</v>
      </c>
      <c r="O261" s="59">
        <v>0</v>
      </c>
      <c r="P261" s="59">
        <v>0</v>
      </c>
      <c r="Q261" s="59">
        <v>0</v>
      </c>
      <c r="R261" s="93">
        <f t="shared" si="45"/>
        <v>0.90423248572911263</v>
      </c>
    </row>
    <row r="262" spans="1:18">
      <c r="A262" s="55"/>
      <c r="B262" s="58" t="s">
        <v>101</v>
      </c>
      <c r="C262" s="58"/>
      <c r="D262" s="51" t="s">
        <v>102</v>
      </c>
      <c r="E262" s="4">
        <f t="shared" ref="E262:L262" si="51">SUM(E263:E270)</f>
        <v>860430</v>
      </c>
      <c r="F262" s="4">
        <f t="shared" si="51"/>
        <v>842692.08000000007</v>
      </c>
      <c r="G262" s="59">
        <f t="shared" si="51"/>
        <v>842692.08000000007</v>
      </c>
      <c r="H262" s="59">
        <f t="shared" si="51"/>
        <v>842692.08000000007</v>
      </c>
      <c r="I262" s="59">
        <f t="shared" si="51"/>
        <v>90103.489999999991</v>
      </c>
      <c r="J262" s="59">
        <f t="shared" si="51"/>
        <v>752588.59000000008</v>
      </c>
      <c r="K262" s="59">
        <f t="shared" si="51"/>
        <v>0</v>
      </c>
      <c r="L262" s="59">
        <f t="shared" si="51"/>
        <v>0</v>
      </c>
      <c r="M262" s="59">
        <v>0</v>
      </c>
      <c r="N262" s="59">
        <v>0</v>
      </c>
      <c r="O262" s="59">
        <v>0</v>
      </c>
      <c r="P262" s="59">
        <v>0</v>
      </c>
      <c r="Q262" s="59">
        <v>0</v>
      </c>
      <c r="R262" s="93">
        <f t="shared" si="45"/>
        <v>0.9793848192182979</v>
      </c>
    </row>
    <row r="263" spans="1:18" ht="16.5">
      <c r="A263" s="55"/>
      <c r="B263" s="58"/>
      <c r="C263" s="58" t="s">
        <v>168</v>
      </c>
      <c r="D263" s="51" t="s">
        <v>169</v>
      </c>
      <c r="E263" s="4">
        <v>71272</v>
      </c>
      <c r="F263" s="4">
        <v>71174.12</v>
      </c>
      <c r="G263" s="4">
        <v>71174.12</v>
      </c>
      <c r="H263" s="4">
        <v>71174.12</v>
      </c>
      <c r="I263" s="4">
        <v>71174.12</v>
      </c>
      <c r="J263" s="59">
        <v>0</v>
      </c>
      <c r="K263" s="59">
        <v>0</v>
      </c>
      <c r="L263" s="59">
        <v>0</v>
      </c>
      <c r="M263" s="59">
        <v>0</v>
      </c>
      <c r="N263" s="59">
        <v>0</v>
      </c>
      <c r="O263" s="59">
        <v>0</v>
      </c>
      <c r="P263" s="59">
        <v>0</v>
      </c>
      <c r="Q263" s="59">
        <v>0</v>
      </c>
      <c r="R263" s="93">
        <f t="shared" si="45"/>
        <v>0.99862666965989444</v>
      </c>
    </row>
    <row r="264" spans="1:18" ht="16.5">
      <c r="A264" s="55"/>
      <c r="B264" s="58"/>
      <c r="C264" s="58" t="s">
        <v>170</v>
      </c>
      <c r="D264" s="51" t="s">
        <v>171</v>
      </c>
      <c r="E264" s="4">
        <v>4872</v>
      </c>
      <c r="F264" s="4">
        <v>4870.99</v>
      </c>
      <c r="G264" s="4">
        <v>4870.99</v>
      </c>
      <c r="H264" s="4">
        <v>4870.99</v>
      </c>
      <c r="I264" s="4">
        <v>4870.99</v>
      </c>
      <c r="J264" s="59">
        <v>0</v>
      </c>
      <c r="K264" s="59">
        <v>0</v>
      </c>
      <c r="L264" s="59">
        <v>0</v>
      </c>
      <c r="M264" s="59">
        <v>0</v>
      </c>
      <c r="N264" s="59">
        <v>0</v>
      </c>
      <c r="O264" s="59">
        <v>0</v>
      </c>
      <c r="P264" s="59">
        <v>0</v>
      </c>
      <c r="Q264" s="59">
        <v>0</v>
      </c>
      <c r="R264" s="93">
        <f t="shared" si="45"/>
        <v>0.99979269293924466</v>
      </c>
    </row>
    <row r="265" spans="1:18" ht="16.5">
      <c r="A265" s="55"/>
      <c r="B265" s="58"/>
      <c r="C265" s="58" t="s">
        <v>172</v>
      </c>
      <c r="D265" s="51" t="s">
        <v>173</v>
      </c>
      <c r="E265" s="4">
        <v>12450</v>
      </c>
      <c r="F265" s="4">
        <v>12299.57</v>
      </c>
      <c r="G265" s="4">
        <v>12299.57</v>
      </c>
      <c r="H265" s="4">
        <v>12299.57</v>
      </c>
      <c r="I265" s="4">
        <v>12299.57</v>
      </c>
      <c r="J265" s="59">
        <v>0</v>
      </c>
      <c r="K265" s="59">
        <v>0</v>
      </c>
      <c r="L265" s="59">
        <v>0</v>
      </c>
      <c r="M265" s="59">
        <v>0</v>
      </c>
      <c r="N265" s="59">
        <v>0</v>
      </c>
      <c r="O265" s="59">
        <v>0</v>
      </c>
      <c r="P265" s="59">
        <v>0</v>
      </c>
      <c r="Q265" s="59">
        <v>0</v>
      </c>
      <c r="R265" s="93">
        <f t="shared" si="45"/>
        <v>0.98791726907630517</v>
      </c>
    </row>
    <row r="266" spans="1:18" ht="16.5">
      <c r="A266" s="55"/>
      <c r="B266" s="58"/>
      <c r="C266" s="58" t="s">
        <v>174</v>
      </c>
      <c r="D266" s="51" t="s">
        <v>175</v>
      </c>
      <c r="E266" s="4">
        <v>1942</v>
      </c>
      <c r="F266" s="4">
        <v>1758.81</v>
      </c>
      <c r="G266" s="4">
        <v>1758.81</v>
      </c>
      <c r="H266" s="4">
        <v>1758.81</v>
      </c>
      <c r="I266" s="4">
        <v>1758.81</v>
      </c>
      <c r="J266" s="59">
        <v>0</v>
      </c>
      <c r="K266" s="59">
        <v>0</v>
      </c>
      <c r="L266" s="59">
        <v>0</v>
      </c>
      <c r="M266" s="59">
        <v>0</v>
      </c>
      <c r="N266" s="59">
        <v>0</v>
      </c>
      <c r="O266" s="59">
        <v>0</v>
      </c>
      <c r="P266" s="59">
        <v>0</v>
      </c>
      <c r="Q266" s="59">
        <v>0</v>
      </c>
      <c r="R266" s="93">
        <f t="shared" si="45"/>
        <v>0.90566941297631309</v>
      </c>
    </row>
    <row r="267" spans="1:18" ht="16.5">
      <c r="A267" s="55"/>
      <c r="B267" s="58"/>
      <c r="C267" s="58" t="s">
        <v>180</v>
      </c>
      <c r="D267" s="51" t="s">
        <v>181</v>
      </c>
      <c r="E267" s="4">
        <v>10100</v>
      </c>
      <c r="F267" s="4">
        <v>10088.42</v>
      </c>
      <c r="G267" s="4">
        <v>10088.42</v>
      </c>
      <c r="H267" s="4">
        <v>10088.42</v>
      </c>
      <c r="I267" s="59">
        <v>0</v>
      </c>
      <c r="J267" s="4">
        <v>10088.42</v>
      </c>
      <c r="K267" s="59">
        <v>0</v>
      </c>
      <c r="L267" s="59">
        <v>0</v>
      </c>
      <c r="M267" s="59">
        <v>0</v>
      </c>
      <c r="N267" s="59">
        <v>0</v>
      </c>
      <c r="O267" s="59">
        <v>0</v>
      </c>
      <c r="P267" s="59">
        <v>0</v>
      </c>
      <c r="Q267" s="59">
        <v>0</v>
      </c>
      <c r="R267" s="93">
        <f t="shared" si="45"/>
        <v>0.99885346534653463</v>
      </c>
    </row>
    <row r="268" spans="1:18" ht="16.5">
      <c r="A268" s="55"/>
      <c r="B268" s="58"/>
      <c r="C268" s="58" t="s">
        <v>282</v>
      </c>
      <c r="D268" s="51" t="s">
        <v>283</v>
      </c>
      <c r="E268" s="4">
        <v>74500</v>
      </c>
      <c r="F268" s="4">
        <v>73565.5</v>
      </c>
      <c r="G268" s="4">
        <v>73565.5</v>
      </c>
      <c r="H268" s="4">
        <v>73565.5</v>
      </c>
      <c r="I268" s="59">
        <v>0</v>
      </c>
      <c r="J268" s="4">
        <v>73565.5</v>
      </c>
      <c r="K268" s="59">
        <v>0</v>
      </c>
      <c r="L268" s="59">
        <v>0</v>
      </c>
      <c r="M268" s="59">
        <v>0</v>
      </c>
      <c r="N268" s="59">
        <v>0</v>
      </c>
      <c r="O268" s="59">
        <v>0</v>
      </c>
      <c r="P268" s="59">
        <v>0</v>
      </c>
      <c r="Q268" s="59">
        <v>0</v>
      </c>
      <c r="R268" s="93">
        <f t="shared" si="45"/>
        <v>0.9874563758389262</v>
      </c>
    </row>
    <row r="269" spans="1:18">
      <c r="A269" s="55"/>
      <c r="B269" s="58"/>
      <c r="C269" s="58" t="s">
        <v>188</v>
      </c>
      <c r="D269" s="51" t="s">
        <v>189</v>
      </c>
      <c r="E269" s="4">
        <v>682800</v>
      </c>
      <c r="F269" s="4">
        <v>666440.67000000004</v>
      </c>
      <c r="G269" s="4">
        <v>666440.67000000004</v>
      </c>
      <c r="H269" s="4">
        <v>666440.67000000004</v>
      </c>
      <c r="I269" s="59">
        <v>0</v>
      </c>
      <c r="J269" s="4">
        <v>666440.67000000004</v>
      </c>
      <c r="K269" s="59">
        <v>0</v>
      </c>
      <c r="L269" s="59">
        <v>0</v>
      </c>
      <c r="M269" s="59">
        <v>0</v>
      </c>
      <c r="N269" s="59">
        <v>0</v>
      </c>
      <c r="O269" s="59">
        <v>0</v>
      </c>
      <c r="P269" s="59">
        <v>0</v>
      </c>
      <c r="Q269" s="59">
        <v>0</v>
      </c>
      <c r="R269" s="93">
        <f t="shared" si="45"/>
        <v>0.97604081722319869</v>
      </c>
    </row>
    <row r="270" spans="1:18" ht="24.75">
      <c r="A270" s="55"/>
      <c r="B270" s="58"/>
      <c r="C270" s="58" t="s">
        <v>196</v>
      </c>
      <c r="D270" s="51" t="s">
        <v>197</v>
      </c>
      <c r="E270" s="4">
        <v>2494</v>
      </c>
      <c r="F270" s="4">
        <v>2494</v>
      </c>
      <c r="G270" s="4">
        <v>2494</v>
      </c>
      <c r="H270" s="4">
        <v>2494</v>
      </c>
      <c r="I270" s="59">
        <v>0</v>
      </c>
      <c r="J270" s="4">
        <v>2494</v>
      </c>
      <c r="K270" s="59">
        <v>0</v>
      </c>
      <c r="L270" s="59">
        <v>0</v>
      </c>
      <c r="M270" s="59">
        <v>0</v>
      </c>
      <c r="N270" s="59">
        <v>0</v>
      </c>
      <c r="O270" s="59">
        <v>0</v>
      </c>
      <c r="P270" s="59">
        <v>0</v>
      </c>
      <c r="Q270" s="59">
        <v>0</v>
      </c>
      <c r="R270" s="93">
        <f t="shared" si="45"/>
        <v>1</v>
      </c>
    </row>
    <row r="271" spans="1:18" ht="82.5">
      <c r="A271" s="55"/>
      <c r="B271" s="58" t="s">
        <v>284</v>
      </c>
      <c r="C271" s="58"/>
      <c r="D271" s="51" t="s">
        <v>285</v>
      </c>
      <c r="E271" s="65">
        <f>SUM(E272:E280)</f>
        <v>492722</v>
      </c>
      <c r="F271" s="65">
        <f t="shared" ref="F271:Q271" si="52">SUM(F272:F280)</f>
        <v>484973.93</v>
      </c>
      <c r="G271" s="65">
        <f t="shared" si="52"/>
        <v>484973.93</v>
      </c>
      <c r="H271" s="65">
        <f t="shared" si="52"/>
        <v>88083.12999999999</v>
      </c>
      <c r="I271" s="65">
        <f t="shared" si="52"/>
        <v>81932.12999999999</v>
      </c>
      <c r="J271" s="65">
        <f t="shared" si="52"/>
        <v>6151</v>
      </c>
      <c r="K271" s="65">
        <f t="shared" si="52"/>
        <v>392764.45999999996</v>
      </c>
      <c r="L271" s="65">
        <f t="shared" si="52"/>
        <v>4126.34</v>
      </c>
      <c r="M271" s="65">
        <f t="shared" si="52"/>
        <v>0</v>
      </c>
      <c r="N271" s="65">
        <f t="shared" si="52"/>
        <v>0</v>
      </c>
      <c r="O271" s="65">
        <f t="shared" si="52"/>
        <v>0</v>
      </c>
      <c r="P271" s="65">
        <f t="shared" si="52"/>
        <v>0</v>
      </c>
      <c r="Q271" s="65">
        <f t="shared" si="52"/>
        <v>0</v>
      </c>
      <c r="R271" s="93">
        <f t="shared" si="45"/>
        <v>0.9842749664110797</v>
      </c>
    </row>
    <row r="272" spans="1:18" ht="33">
      <c r="A272" s="55"/>
      <c r="B272" s="58"/>
      <c r="C272" s="58" t="s">
        <v>274</v>
      </c>
      <c r="D272" s="51" t="s">
        <v>275</v>
      </c>
      <c r="E272" s="65">
        <v>339844</v>
      </c>
      <c r="F272" s="65">
        <v>332782.12</v>
      </c>
      <c r="G272" s="65">
        <v>332782.12</v>
      </c>
      <c r="H272" s="65">
        <v>0</v>
      </c>
      <c r="I272" s="65">
        <v>0</v>
      </c>
      <c r="J272" s="65">
        <v>0</v>
      </c>
      <c r="K272" s="65">
        <v>332782.12</v>
      </c>
      <c r="L272" s="65">
        <v>0</v>
      </c>
      <c r="M272" s="65">
        <v>0</v>
      </c>
      <c r="N272" s="65">
        <v>0</v>
      </c>
      <c r="O272" s="65">
        <v>0</v>
      </c>
      <c r="P272" s="65">
        <v>0</v>
      </c>
      <c r="Q272" s="65">
        <v>0</v>
      </c>
      <c r="R272" s="93">
        <f t="shared" si="45"/>
        <v>0.97922023045868101</v>
      </c>
    </row>
    <row r="273" spans="1:18" ht="79.5" customHeight="1">
      <c r="A273" s="55"/>
      <c r="B273" s="58"/>
      <c r="C273" s="58" t="s">
        <v>264</v>
      </c>
      <c r="D273" s="51" t="s">
        <v>265</v>
      </c>
      <c r="E273" s="65">
        <v>60000</v>
      </c>
      <c r="F273" s="65">
        <v>59982.34</v>
      </c>
      <c r="G273" s="65">
        <v>59982.34</v>
      </c>
      <c r="H273" s="65">
        <v>0</v>
      </c>
      <c r="I273" s="65">
        <v>0</v>
      </c>
      <c r="J273" s="65">
        <v>0</v>
      </c>
      <c r="K273" s="65">
        <v>59982.34</v>
      </c>
      <c r="L273" s="65">
        <v>0</v>
      </c>
      <c r="M273" s="65">
        <v>0</v>
      </c>
      <c r="N273" s="65">
        <v>0</v>
      </c>
      <c r="O273" s="65">
        <v>0</v>
      </c>
      <c r="P273" s="65">
        <v>0</v>
      </c>
      <c r="Q273" s="65">
        <v>0</v>
      </c>
      <c r="R273" s="162">
        <f t="shared" si="45"/>
        <v>0.9997056666666666</v>
      </c>
    </row>
    <row r="274" spans="1:18" ht="24.75">
      <c r="A274" s="55"/>
      <c r="B274" s="58"/>
      <c r="C274" s="58" t="s">
        <v>166</v>
      </c>
      <c r="D274" s="51" t="s">
        <v>233</v>
      </c>
      <c r="E274" s="4">
        <v>4140</v>
      </c>
      <c r="F274" s="4">
        <v>4126.34</v>
      </c>
      <c r="G274" s="4">
        <v>4126.34</v>
      </c>
      <c r="H274" s="59">
        <v>0</v>
      </c>
      <c r="I274" s="59">
        <v>0</v>
      </c>
      <c r="J274" s="59">
        <v>0</v>
      </c>
      <c r="K274" s="59">
        <v>0</v>
      </c>
      <c r="L274" s="4">
        <v>4126.34</v>
      </c>
      <c r="M274" s="59">
        <v>0</v>
      </c>
      <c r="N274" s="59">
        <v>0</v>
      </c>
      <c r="O274" s="59">
        <v>0</v>
      </c>
      <c r="P274" s="59">
        <v>0</v>
      </c>
      <c r="Q274" s="59">
        <v>0</v>
      </c>
      <c r="R274" s="93">
        <f t="shared" si="45"/>
        <v>0.99670048309178749</v>
      </c>
    </row>
    <row r="275" spans="1:18" ht="16.5">
      <c r="A275" s="55"/>
      <c r="B275" s="58"/>
      <c r="C275" s="58" t="s">
        <v>168</v>
      </c>
      <c r="D275" s="51" t="s">
        <v>169</v>
      </c>
      <c r="E275" s="4">
        <v>65600</v>
      </c>
      <c r="F275" s="4">
        <v>64960.05</v>
      </c>
      <c r="G275" s="4">
        <v>64960.05</v>
      </c>
      <c r="H275" s="4">
        <v>64960.05</v>
      </c>
      <c r="I275" s="4">
        <v>64960.05</v>
      </c>
      <c r="J275" s="59">
        <v>0</v>
      </c>
      <c r="K275" s="59">
        <v>0</v>
      </c>
      <c r="L275" s="59">
        <v>0</v>
      </c>
      <c r="M275" s="59">
        <v>0</v>
      </c>
      <c r="N275" s="59">
        <v>0</v>
      </c>
      <c r="O275" s="59">
        <v>0</v>
      </c>
      <c r="P275" s="59">
        <v>0</v>
      </c>
      <c r="Q275" s="59">
        <v>0</v>
      </c>
      <c r="R275" s="93">
        <f t="shared" ref="R275:R349" si="53">SUM(F275/E275)</f>
        <v>0.9902446646341464</v>
      </c>
    </row>
    <row r="276" spans="1:18" ht="16.5">
      <c r="A276" s="55"/>
      <c r="B276" s="58"/>
      <c r="C276" s="58" t="s">
        <v>170</v>
      </c>
      <c r="D276" s="51" t="s">
        <v>171</v>
      </c>
      <c r="E276" s="4">
        <v>3457</v>
      </c>
      <c r="F276" s="4">
        <v>3456.33</v>
      </c>
      <c r="G276" s="4">
        <v>3456.33</v>
      </c>
      <c r="H276" s="4">
        <v>3456.33</v>
      </c>
      <c r="I276" s="4">
        <v>3456.33</v>
      </c>
      <c r="J276" s="59"/>
      <c r="K276" s="59"/>
      <c r="L276" s="59"/>
      <c r="M276" s="59"/>
      <c r="N276" s="59"/>
      <c r="O276" s="59"/>
      <c r="P276" s="59"/>
      <c r="Q276" s="59"/>
      <c r="R276" s="93">
        <f t="shared" si="53"/>
        <v>0.99980619033844376</v>
      </c>
    </row>
    <row r="277" spans="1:18" ht="16.5">
      <c r="A277" s="55"/>
      <c r="B277" s="58"/>
      <c r="C277" s="58" t="s">
        <v>172</v>
      </c>
      <c r="D277" s="51" t="s">
        <v>173</v>
      </c>
      <c r="E277" s="4">
        <v>12460</v>
      </c>
      <c r="F277" s="4">
        <v>12457.46</v>
      </c>
      <c r="G277" s="4">
        <v>12457.46</v>
      </c>
      <c r="H277" s="4">
        <v>12457.46</v>
      </c>
      <c r="I277" s="4">
        <v>12457.46</v>
      </c>
      <c r="J277" s="59">
        <v>0</v>
      </c>
      <c r="K277" s="59">
        <v>0</v>
      </c>
      <c r="L277" s="59">
        <v>0</v>
      </c>
      <c r="M277" s="59">
        <v>0</v>
      </c>
      <c r="N277" s="59">
        <v>0</v>
      </c>
      <c r="O277" s="59">
        <v>0</v>
      </c>
      <c r="P277" s="59">
        <v>0</v>
      </c>
      <c r="Q277" s="59">
        <v>0</v>
      </c>
      <c r="R277" s="93">
        <f t="shared" si="53"/>
        <v>0.99979614767255209</v>
      </c>
    </row>
    <row r="278" spans="1:18" ht="16.5">
      <c r="A278" s="55"/>
      <c r="B278" s="58"/>
      <c r="C278" s="58" t="s">
        <v>174</v>
      </c>
      <c r="D278" s="51" t="s">
        <v>175</v>
      </c>
      <c r="E278" s="4">
        <v>1070</v>
      </c>
      <c r="F278" s="4">
        <v>1058.29</v>
      </c>
      <c r="G278" s="4">
        <v>1058.29</v>
      </c>
      <c r="H278" s="4">
        <v>1058.29</v>
      </c>
      <c r="I278" s="4">
        <v>1058.29</v>
      </c>
      <c r="J278" s="59">
        <v>0</v>
      </c>
      <c r="K278" s="59">
        <v>0</v>
      </c>
      <c r="L278" s="59">
        <v>0</v>
      </c>
      <c r="M278" s="59">
        <v>0</v>
      </c>
      <c r="N278" s="59">
        <v>0</v>
      </c>
      <c r="O278" s="59">
        <v>0</v>
      </c>
      <c r="P278" s="59">
        <v>0</v>
      </c>
      <c r="Q278" s="59">
        <v>0</v>
      </c>
      <c r="R278" s="93">
        <f t="shared" si="53"/>
        <v>0.98905607476635515</v>
      </c>
    </row>
    <row r="279" spans="1:18" ht="24.75">
      <c r="A279" s="55"/>
      <c r="B279" s="58"/>
      <c r="C279" s="58" t="s">
        <v>268</v>
      </c>
      <c r="D279" s="51" t="s">
        <v>269</v>
      </c>
      <c r="E279" s="4">
        <v>2000</v>
      </c>
      <c r="F279" s="4">
        <v>2000</v>
      </c>
      <c r="G279" s="4">
        <v>2000</v>
      </c>
      <c r="H279" s="4">
        <v>2000</v>
      </c>
      <c r="I279" s="59">
        <v>0</v>
      </c>
      <c r="J279" s="4">
        <v>2000</v>
      </c>
      <c r="K279" s="59">
        <v>0</v>
      </c>
      <c r="L279" s="59">
        <v>0</v>
      </c>
      <c r="M279" s="59">
        <v>0</v>
      </c>
      <c r="N279" s="59">
        <v>0</v>
      </c>
      <c r="O279" s="59">
        <v>0</v>
      </c>
      <c r="P279" s="59">
        <v>0</v>
      </c>
      <c r="Q279" s="59">
        <v>0</v>
      </c>
      <c r="R279" s="93">
        <f t="shared" si="53"/>
        <v>1</v>
      </c>
    </row>
    <row r="280" spans="1:18" ht="24.75">
      <c r="A280" s="55"/>
      <c r="B280" s="58"/>
      <c r="C280" s="58" t="s">
        <v>196</v>
      </c>
      <c r="D280" s="51" t="s">
        <v>197</v>
      </c>
      <c r="E280" s="4">
        <v>4151</v>
      </c>
      <c r="F280" s="4">
        <v>4151</v>
      </c>
      <c r="G280" s="4">
        <v>4151</v>
      </c>
      <c r="H280" s="4">
        <v>4151</v>
      </c>
      <c r="I280" s="59">
        <v>0</v>
      </c>
      <c r="J280" s="4">
        <v>4151</v>
      </c>
      <c r="K280" s="59">
        <v>0</v>
      </c>
      <c r="L280" s="59">
        <v>0</v>
      </c>
      <c r="M280" s="59">
        <v>0</v>
      </c>
      <c r="N280" s="59">
        <v>0</v>
      </c>
      <c r="O280" s="59">
        <v>0</v>
      </c>
      <c r="P280" s="59">
        <v>0</v>
      </c>
      <c r="Q280" s="59">
        <v>0</v>
      </c>
      <c r="R280" s="93">
        <f>SUM(F280/E280)</f>
        <v>1</v>
      </c>
    </row>
    <row r="281" spans="1:18" ht="107.25">
      <c r="A281" s="55"/>
      <c r="B281" s="58" t="s">
        <v>286</v>
      </c>
      <c r="C281" s="58"/>
      <c r="D281" s="51" t="s">
        <v>287</v>
      </c>
      <c r="E281" s="77">
        <f t="shared" ref="E281:Q281" si="54">SUM(E282:E289)</f>
        <v>426086</v>
      </c>
      <c r="F281" s="77">
        <f t="shared" si="54"/>
        <v>422487.95999999996</v>
      </c>
      <c r="G281" s="78">
        <f t="shared" si="54"/>
        <v>422487.95999999996</v>
      </c>
      <c r="H281" s="78">
        <f t="shared" si="54"/>
        <v>312750.39</v>
      </c>
      <c r="I281" s="78">
        <f t="shared" si="54"/>
        <v>288314.59000000003</v>
      </c>
      <c r="J281" s="78">
        <f t="shared" si="54"/>
        <v>24435.8</v>
      </c>
      <c r="K281" s="78">
        <f t="shared" si="54"/>
        <v>94228.81</v>
      </c>
      <c r="L281" s="78">
        <f t="shared" si="54"/>
        <v>15508.76</v>
      </c>
      <c r="M281" s="78">
        <f t="shared" si="54"/>
        <v>0</v>
      </c>
      <c r="N281" s="78">
        <f t="shared" si="54"/>
        <v>0</v>
      </c>
      <c r="O281" s="78">
        <f t="shared" si="54"/>
        <v>0</v>
      </c>
      <c r="P281" s="78">
        <f t="shared" si="54"/>
        <v>0</v>
      </c>
      <c r="Q281" s="78">
        <f t="shared" si="54"/>
        <v>0</v>
      </c>
      <c r="R281" s="93">
        <f t="shared" si="53"/>
        <v>0.99155560145135013</v>
      </c>
    </row>
    <row r="282" spans="1:18" ht="78" customHeight="1">
      <c r="A282" s="55"/>
      <c r="B282" s="58"/>
      <c r="C282" s="58" t="s">
        <v>264</v>
      </c>
      <c r="D282" s="51" t="s">
        <v>265</v>
      </c>
      <c r="E282" s="77">
        <v>94230</v>
      </c>
      <c r="F282" s="77">
        <v>94228.81</v>
      </c>
      <c r="G282" s="77">
        <v>94228.81</v>
      </c>
      <c r="H282" s="78">
        <v>0</v>
      </c>
      <c r="I282" s="78">
        <v>0</v>
      </c>
      <c r="J282" s="78">
        <v>0</v>
      </c>
      <c r="K282" s="77">
        <v>94228.81</v>
      </c>
      <c r="L282" s="78">
        <v>0</v>
      </c>
      <c r="M282" s="78">
        <v>0</v>
      </c>
      <c r="N282" s="78">
        <v>0</v>
      </c>
      <c r="O282" s="78">
        <v>0</v>
      </c>
      <c r="P282" s="78">
        <v>0</v>
      </c>
      <c r="Q282" s="78">
        <v>0</v>
      </c>
      <c r="R282" s="162">
        <f t="shared" si="53"/>
        <v>0.99998737132548021</v>
      </c>
    </row>
    <row r="283" spans="1:18" ht="24.75">
      <c r="A283" s="55"/>
      <c r="B283" s="58"/>
      <c r="C283" s="58" t="s">
        <v>166</v>
      </c>
      <c r="D283" s="51" t="s">
        <v>233</v>
      </c>
      <c r="E283" s="4">
        <v>15601</v>
      </c>
      <c r="F283" s="4">
        <v>15508.76</v>
      </c>
      <c r="G283" s="4">
        <v>15508.76</v>
      </c>
      <c r="H283" s="59">
        <v>0</v>
      </c>
      <c r="I283" s="59">
        <v>0</v>
      </c>
      <c r="J283" s="59">
        <v>0</v>
      </c>
      <c r="K283" s="59">
        <v>0</v>
      </c>
      <c r="L283" s="4">
        <v>15508.76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93">
        <f t="shared" si="53"/>
        <v>0.99408755848984043</v>
      </c>
    </row>
    <row r="284" spans="1:18" ht="16.5">
      <c r="A284" s="55"/>
      <c r="B284" s="58"/>
      <c r="C284" s="58" t="s">
        <v>168</v>
      </c>
      <c r="D284" s="51" t="s">
        <v>169</v>
      </c>
      <c r="E284" s="4">
        <v>229500</v>
      </c>
      <c r="F284" s="4">
        <v>227882.79</v>
      </c>
      <c r="G284" s="4">
        <v>227882.79</v>
      </c>
      <c r="H284" s="4">
        <v>227882.79</v>
      </c>
      <c r="I284" s="4">
        <v>227882.79</v>
      </c>
      <c r="J284" s="59">
        <v>0</v>
      </c>
      <c r="K284" s="59">
        <v>0</v>
      </c>
      <c r="L284" s="59">
        <v>0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93">
        <f t="shared" si="53"/>
        <v>0.99295333333333335</v>
      </c>
    </row>
    <row r="285" spans="1:18" ht="16.5">
      <c r="A285" s="55"/>
      <c r="B285" s="58"/>
      <c r="C285" s="58" t="s">
        <v>170</v>
      </c>
      <c r="D285" s="51" t="s">
        <v>171</v>
      </c>
      <c r="E285" s="4">
        <v>11108</v>
      </c>
      <c r="F285" s="4">
        <v>11103.66</v>
      </c>
      <c r="G285" s="4">
        <v>11103.66</v>
      </c>
      <c r="H285" s="4">
        <v>11103.66</v>
      </c>
      <c r="I285" s="4">
        <v>11103.66</v>
      </c>
      <c r="J285" s="59">
        <v>0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0</v>
      </c>
      <c r="Q285" s="59">
        <v>0</v>
      </c>
      <c r="R285" s="93">
        <f t="shared" si="53"/>
        <v>0.99960929060136838</v>
      </c>
    </row>
    <row r="286" spans="1:18" ht="16.5">
      <c r="A286" s="55"/>
      <c r="B286" s="58"/>
      <c r="C286" s="58" t="s">
        <v>172</v>
      </c>
      <c r="D286" s="51" t="s">
        <v>173</v>
      </c>
      <c r="E286" s="4">
        <v>45220</v>
      </c>
      <c r="F286" s="4">
        <v>43522.62</v>
      </c>
      <c r="G286" s="4">
        <v>43522.62</v>
      </c>
      <c r="H286" s="4">
        <v>43522.62</v>
      </c>
      <c r="I286" s="4">
        <v>43522.62</v>
      </c>
      <c r="J286" s="59">
        <v>0</v>
      </c>
      <c r="K286" s="59">
        <v>0</v>
      </c>
      <c r="L286" s="59">
        <v>0</v>
      </c>
      <c r="M286" s="59">
        <v>0</v>
      </c>
      <c r="N286" s="59">
        <v>0</v>
      </c>
      <c r="O286" s="59">
        <v>0</v>
      </c>
      <c r="P286" s="59">
        <v>0</v>
      </c>
      <c r="Q286" s="59">
        <v>0</v>
      </c>
      <c r="R286" s="93">
        <f t="shared" si="53"/>
        <v>0.96246395400265372</v>
      </c>
    </row>
    <row r="287" spans="1:18" ht="16.5">
      <c r="A287" s="55"/>
      <c r="B287" s="58"/>
      <c r="C287" s="58" t="s">
        <v>174</v>
      </c>
      <c r="D287" s="51" t="s">
        <v>175</v>
      </c>
      <c r="E287" s="4">
        <v>5950</v>
      </c>
      <c r="F287" s="4">
        <v>5805.52</v>
      </c>
      <c r="G287" s="4">
        <v>5805.52</v>
      </c>
      <c r="H287" s="4">
        <v>5805.52</v>
      </c>
      <c r="I287" s="4">
        <v>5805.52</v>
      </c>
      <c r="J287" s="59">
        <v>0</v>
      </c>
      <c r="K287" s="59">
        <v>0</v>
      </c>
      <c r="L287" s="59">
        <v>0</v>
      </c>
      <c r="M287" s="59">
        <v>0</v>
      </c>
      <c r="N287" s="59">
        <v>0</v>
      </c>
      <c r="O287" s="59">
        <v>0</v>
      </c>
      <c r="P287" s="59">
        <v>0</v>
      </c>
      <c r="Q287" s="59">
        <v>0</v>
      </c>
      <c r="R287" s="93">
        <f t="shared" si="53"/>
        <v>0.97571764705882358</v>
      </c>
    </row>
    <row r="288" spans="1:18" ht="24.75">
      <c r="A288" s="55"/>
      <c r="B288" s="58"/>
      <c r="C288" s="58" t="s">
        <v>268</v>
      </c>
      <c r="D288" s="51" t="s">
        <v>269</v>
      </c>
      <c r="E288" s="4">
        <v>9000</v>
      </c>
      <c r="F288" s="4">
        <v>8958.7999999999993</v>
      </c>
      <c r="G288" s="4">
        <v>8958.7999999999993</v>
      </c>
      <c r="H288" s="4">
        <v>8958.7999999999993</v>
      </c>
      <c r="I288" s="59">
        <v>0</v>
      </c>
      <c r="J288" s="4">
        <v>8958.7999999999993</v>
      </c>
      <c r="K288" s="59">
        <v>0</v>
      </c>
      <c r="L288" s="59">
        <v>0</v>
      </c>
      <c r="M288" s="59">
        <v>0</v>
      </c>
      <c r="N288" s="59">
        <v>0</v>
      </c>
      <c r="O288" s="59">
        <v>0</v>
      </c>
      <c r="P288" s="59">
        <v>0</v>
      </c>
      <c r="Q288" s="59">
        <v>0</v>
      </c>
      <c r="R288" s="93">
        <f t="shared" si="53"/>
        <v>0.9954222222222221</v>
      </c>
    </row>
    <row r="289" spans="1:18" ht="24.75">
      <c r="A289" s="55"/>
      <c r="B289" s="58"/>
      <c r="C289" s="58" t="s">
        <v>196</v>
      </c>
      <c r="D289" s="51" t="s">
        <v>197</v>
      </c>
      <c r="E289" s="4">
        <v>15477</v>
      </c>
      <c r="F289" s="4">
        <v>15477</v>
      </c>
      <c r="G289" s="4">
        <v>15477</v>
      </c>
      <c r="H289" s="4">
        <v>15477</v>
      </c>
      <c r="I289" s="59">
        <v>0</v>
      </c>
      <c r="J289" s="4">
        <v>15477</v>
      </c>
      <c r="K289" s="59">
        <v>0</v>
      </c>
      <c r="L289" s="59">
        <v>0</v>
      </c>
      <c r="M289" s="59">
        <v>0</v>
      </c>
      <c r="N289" s="59">
        <v>0</v>
      </c>
      <c r="O289" s="59">
        <v>0</v>
      </c>
      <c r="P289" s="59">
        <v>0</v>
      </c>
      <c r="Q289" s="59">
        <v>0</v>
      </c>
      <c r="R289" s="93">
        <f t="shared" si="53"/>
        <v>1</v>
      </c>
    </row>
    <row r="290" spans="1:18">
      <c r="A290" s="55"/>
      <c r="B290" s="58" t="s">
        <v>724</v>
      </c>
      <c r="C290" s="58"/>
      <c r="D290" s="51"/>
      <c r="E290" s="4">
        <f t="shared" ref="E290:Q290" si="55">SUM(E291:E296)</f>
        <v>39002</v>
      </c>
      <c r="F290" s="4">
        <f t="shared" si="55"/>
        <v>38999.769999999997</v>
      </c>
      <c r="G290" s="59">
        <f t="shared" si="55"/>
        <v>38999.769999999997</v>
      </c>
      <c r="H290" s="59">
        <f t="shared" si="55"/>
        <v>36910.97</v>
      </c>
      <c r="I290" s="59">
        <f t="shared" si="55"/>
        <v>34907.97</v>
      </c>
      <c r="J290" s="59">
        <f t="shared" si="55"/>
        <v>2003</v>
      </c>
      <c r="K290" s="59">
        <f t="shared" si="55"/>
        <v>0</v>
      </c>
      <c r="L290" s="59">
        <f t="shared" si="55"/>
        <v>2088.8000000000002</v>
      </c>
      <c r="M290" s="59">
        <f t="shared" si="55"/>
        <v>0</v>
      </c>
      <c r="N290" s="59">
        <f t="shared" si="55"/>
        <v>0</v>
      </c>
      <c r="O290" s="59">
        <f t="shared" si="55"/>
        <v>0</v>
      </c>
      <c r="P290" s="59">
        <f t="shared" si="55"/>
        <v>0</v>
      </c>
      <c r="Q290" s="59">
        <f t="shared" si="55"/>
        <v>0</v>
      </c>
      <c r="R290" s="93">
        <f t="shared" si="53"/>
        <v>0.99994282344495145</v>
      </c>
    </row>
    <row r="291" spans="1:18" ht="24.75">
      <c r="A291" s="55"/>
      <c r="B291" s="58"/>
      <c r="C291" s="58" t="s">
        <v>166</v>
      </c>
      <c r="D291" s="51" t="s">
        <v>233</v>
      </c>
      <c r="E291" s="4">
        <v>2089</v>
      </c>
      <c r="F291" s="4">
        <v>2088.8000000000002</v>
      </c>
      <c r="G291" s="4">
        <v>2088.8000000000002</v>
      </c>
      <c r="H291" s="59">
        <v>0</v>
      </c>
      <c r="I291" s="59">
        <v>0</v>
      </c>
      <c r="J291" s="59">
        <v>0</v>
      </c>
      <c r="K291" s="59">
        <v>0</v>
      </c>
      <c r="L291" s="4">
        <v>2088.8000000000002</v>
      </c>
      <c r="M291" s="59">
        <v>0</v>
      </c>
      <c r="N291" s="59">
        <v>0</v>
      </c>
      <c r="O291" s="59">
        <v>0</v>
      </c>
      <c r="P291" s="59">
        <v>0</v>
      </c>
      <c r="Q291" s="59">
        <v>0</v>
      </c>
      <c r="R291" s="93">
        <f t="shared" si="53"/>
        <v>0.99990426041168035</v>
      </c>
    </row>
    <row r="292" spans="1:18" ht="16.5">
      <c r="A292" s="55"/>
      <c r="B292" s="58"/>
      <c r="C292" s="58" t="s">
        <v>168</v>
      </c>
      <c r="D292" s="51" t="s">
        <v>169</v>
      </c>
      <c r="E292" s="4">
        <v>26681</v>
      </c>
      <c r="F292" s="4">
        <v>26680.3</v>
      </c>
      <c r="G292" s="4">
        <v>26680.3</v>
      </c>
      <c r="H292" s="4">
        <v>26680.3</v>
      </c>
      <c r="I292" s="4">
        <v>26680.3</v>
      </c>
      <c r="J292" s="59">
        <v>0</v>
      </c>
      <c r="K292" s="59">
        <v>0</v>
      </c>
      <c r="L292" s="59">
        <v>0</v>
      </c>
      <c r="M292" s="59">
        <v>0</v>
      </c>
      <c r="N292" s="59">
        <v>0</v>
      </c>
      <c r="O292" s="59">
        <v>0</v>
      </c>
      <c r="P292" s="59">
        <v>0</v>
      </c>
      <c r="Q292" s="59">
        <v>0</v>
      </c>
      <c r="R292" s="93">
        <f t="shared" si="53"/>
        <v>0.99997376410179528</v>
      </c>
    </row>
    <row r="293" spans="1:18" ht="16.5">
      <c r="A293" s="55"/>
      <c r="B293" s="58"/>
      <c r="C293" s="58" t="s">
        <v>170</v>
      </c>
      <c r="D293" s="51" t="s">
        <v>171</v>
      </c>
      <c r="E293" s="4">
        <v>2155</v>
      </c>
      <c r="F293" s="4">
        <v>2154.3200000000002</v>
      </c>
      <c r="G293" s="4">
        <v>2154.3200000000002</v>
      </c>
      <c r="H293" s="4">
        <v>2154.3200000000002</v>
      </c>
      <c r="I293" s="4">
        <v>2154.3200000000002</v>
      </c>
      <c r="J293" s="59"/>
      <c r="K293" s="59"/>
      <c r="L293" s="59"/>
      <c r="M293" s="59"/>
      <c r="N293" s="59"/>
      <c r="O293" s="59"/>
      <c r="P293" s="59"/>
      <c r="Q293" s="59"/>
      <c r="R293" s="93">
        <f t="shared" si="53"/>
        <v>0.99968445475638057</v>
      </c>
    </row>
    <row r="294" spans="1:18" ht="16.5">
      <c r="A294" s="55"/>
      <c r="B294" s="58"/>
      <c r="C294" s="58" t="s">
        <v>172</v>
      </c>
      <c r="D294" s="51" t="s">
        <v>173</v>
      </c>
      <c r="E294" s="4">
        <v>5316</v>
      </c>
      <c r="F294" s="4">
        <v>5315.73</v>
      </c>
      <c r="G294" s="4">
        <v>5315.73</v>
      </c>
      <c r="H294" s="4">
        <v>5315.73</v>
      </c>
      <c r="I294" s="4">
        <v>5315.73</v>
      </c>
      <c r="J294" s="59">
        <v>0</v>
      </c>
      <c r="K294" s="59">
        <v>0</v>
      </c>
      <c r="L294" s="59">
        <v>0</v>
      </c>
      <c r="M294" s="59">
        <v>0</v>
      </c>
      <c r="N294" s="59">
        <v>0</v>
      </c>
      <c r="O294" s="59">
        <v>0</v>
      </c>
      <c r="P294" s="59">
        <v>0</v>
      </c>
      <c r="Q294" s="59">
        <v>0</v>
      </c>
      <c r="R294" s="93">
        <f t="shared" si="53"/>
        <v>0.99994920993227987</v>
      </c>
    </row>
    <row r="295" spans="1:18" ht="16.5">
      <c r="A295" s="55"/>
      <c r="B295" s="58"/>
      <c r="C295" s="58" t="s">
        <v>174</v>
      </c>
      <c r="D295" s="51" t="s">
        <v>175</v>
      </c>
      <c r="E295" s="4">
        <v>758</v>
      </c>
      <c r="F295" s="4">
        <v>757.62</v>
      </c>
      <c r="G295" s="4">
        <v>757.62</v>
      </c>
      <c r="H295" s="4">
        <v>757.62</v>
      </c>
      <c r="I295" s="4">
        <v>757.62</v>
      </c>
      <c r="J295" s="59">
        <v>0</v>
      </c>
      <c r="K295" s="59">
        <v>0</v>
      </c>
      <c r="L295" s="59">
        <v>0</v>
      </c>
      <c r="M295" s="59">
        <v>0</v>
      </c>
      <c r="N295" s="59">
        <v>0</v>
      </c>
      <c r="O295" s="59">
        <v>0</v>
      </c>
      <c r="P295" s="59">
        <v>0</v>
      </c>
      <c r="Q295" s="59">
        <v>0</v>
      </c>
      <c r="R295" s="93">
        <f t="shared" si="53"/>
        <v>0.99949868073878634</v>
      </c>
    </row>
    <row r="296" spans="1:18" ht="24.75">
      <c r="A296" s="55"/>
      <c r="B296" s="58"/>
      <c r="C296" s="58" t="s">
        <v>196</v>
      </c>
      <c r="D296" s="51" t="s">
        <v>197</v>
      </c>
      <c r="E296" s="4">
        <v>2003</v>
      </c>
      <c r="F296" s="4">
        <v>2003</v>
      </c>
      <c r="G296" s="4">
        <v>2003</v>
      </c>
      <c r="H296" s="4">
        <v>2003</v>
      </c>
      <c r="I296" s="59">
        <v>0</v>
      </c>
      <c r="J296" s="4">
        <v>2003</v>
      </c>
      <c r="K296" s="59">
        <v>0</v>
      </c>
      <c r="L296" s="59">
        <v>0</v>
      </c>
      <c r="M296" s="59">
        <v>0</v>
      </c>
      <c r="N296" s="59">
        <v>0</v>
      </c>
      <c r="O296" s="59">
        <v>0</v>
      </c>
      <c r="P296" s="59">
        <v>0</v>
      </c>
      <c r="Q296" s="59">
        <v>0</v>
      </c>
      <c r="R296" s="93">
        <f t="shared" si="53"/>
        <v>1</v>
      </c>
    </row>
    <row r="297" spans="1:18">
      <c r="A297" s="55"/>
      <c r="B297" s="58" t="s">
        <v>288</v>
      </c>
      <c r="C297" s="58"/>
      <c r="D297" s="51" t="s">
        <v>10</v>
      </c>
      <c r="E297" s="4">
        <f>SUM(E298:E319)</f>
        <v>8203026.1600000001</v>
      </c>
      <c r="F297" s="4">
        <f t="shared" ref="F297:Q297" si="56">SUM(F298:F319)</f>
        <v>7909600</v>
      </c>
      <c r="G297" s="59">
        <f t="shared" si="56"/>
        <v>1469473.1099999999</v>
      </c>
      <c r="H297" s="59">
        <f t="shared" si="56"/>
        <v>73550.33</v>
      </c>
      <c r="I297" s="59">
        <f t="shared" si="56"/>
        <v>7500</v>
      </c>
      <c r="J297" s="59">
        <f t="shared" si="56"/>
        <v>66050.33</v>
      </c>
      <c r="K297" s="59">
        <f t="shared" si="56"/>
        <v>0</v>
      </c>
      <c r="L297" s="59">
        <f t="shared" si="56"/>
        <v>1550</v>
      </c>
      <c r="M297" s="59">
        <f t="shared" si="56"/>
        <v>1394372.78</v>
      </c>
      <c r="N297" s="59">
        <f t="shared" si="56"/>
        <v>0</v>
      </c>
      <c r="O297" s="59">
        <f t="shared" si="56"/>
        <v>6440126.8899999997</v>
      </c>
      <c r="P297" s="59">
        <f t="shared" si="56"/>
        <v>6440126.8899999997</v>
      </c>
      <c r="Q297" s="59">
        <f t="shared" si="56"/>
        <v>6406785.8599999994</v>
      </c>
      <c r="R297" s="93">
        <f t="shared" si="53"/>
        <v>0.96422952282770724</v>
      </c>
    </row>
    <row r="298" spans="1:18" ht="24.75">
      <c r="A298" s="55"/>
      <c r="B298" s="58"/>
      <c r="C298" s="58" t="s">
        <v>166</v>
      </c>
      <c r="D298" s="51" t="s">
        <v>289</v>
      </c>
      <c r="E298" s="4">
        <v>2000</v>
      </c>
      <c r="F298" s="4">
        <v>1550</v>
      </c>
      <c r="G298" s="4">
        <v>1550</v>
      </c>
      <c r="H298" s="59">
        <v>0</v>
      </c>
      <c r="I298" s="59">
        <v>0</v>
      </c>
      <c r="J298" s="59">
        <v>0</v>
      </c>
      <c r="K298" s="59">
        <v>0</v>
      </c>
      <c r="L298" s="4">
        <v>1550</v>
      </c>
      <c r="M298" s="59">
        <v>0</v>
      </c>
      <c r="N298" s="59">
        <v>0</v>
      </c>
      <c r="O298" s="59">
        <v>0</v>
      </c>
      <c r="P298" s="59">
        <v>0</v>
      </c>
      <c r="Q298" s="59">
        <v>0</v>
      </c>
      <c r="R298" s="93">
        <f t="shared" si="53"/>
        <v>0.77500000000000002</v>
      </c>
    </row>
    <row r="299" spans="1:18" ht="16.5">
      <c r="A299" s="55"/>
      <c r="B299" s="58"/>
      <c r="C299" s="58" t="s">
        <v>606</v>
      </c>
      <c r="D299" s="51" t="s">
        <v>169</v>
      </c>
      <c r="E299" s="4">
        <v>32995.35</v>
      </c>
      <c r="F299" s="4">
        <v>32995.35</v>
      </c>
      <c r="G299" s="4">
        <v>32995.35</v>
      </c>
      <c r="H299" s="4">
        <v>0</v>
      </c>
      <c r="I299" s="4">
        <v>0</v>
      </c>
      <c r="J299" s="59">
        <v>0</v>
      </c>
      <c r="K299" s="59">
        <v>0</v>
      </c>
      <c r="L299" s="59">
        <v>0</v>
      </c>
      <c r="M299" s="4">
        <v>32995.35</v>
      </c>
      <c r="N299" s="59">
        <v>0</v>
      </c>
      <c r="O299" s="59">
        <v>0</v>
      </c>
      <c r="P299" s="59">
        <v>0</v>
      </c>
      <c r="Q299" s="59">
        <v>0</v>
      </c>
      <c r="R299" s="93">
        <f t="shared" si="53"/>
        <v>1</v>
      </c>
    </row>
    <row r="300" spans="1:18" ht="16.5">
      <c r="A300" s="55"/>
      <c r="B300" s="58"/>
      <c r="C300" s="58" t="s">
        <v>725</v>
      </c>
      <c r="D300" s="51" t="s">
        <v>169</v>
      </c>
      <c r="E300" s="4">
        <v>3234.75</v>
      </c>
      <c r="F300" s="4">
        <v>3234.75</v>
      </c>
      <c r="G300" s="4">
        <v>3234.75</v>
      </c>
      <c r="H300" s="4">
        <v>0</v>
      </c>
      <c r="I300" s="4">
        <v>0</v>
      </c>
      <c r="J300" s="59">
        <v>0</v>
      </c>
      <c r="K300" s="59">
        <v>0</v>
      </c>
      <c r="L300" s="59">
        <v>0</v>
      </c>
      <c r="M300" s="4">
        <v>3234.75</v>
      </c>
      <c r="N300" s="59">
        <v>0</v>
      </c>
      <c r="O300" s="59">
        <v>0</v>
      </c>
      <c r="P300" s="59">
        <v>0</v>
      </c>
      <c r="Q300" s="59">
        <v>0</v>
      </c>
      <c r="R300" s="93">
        <f t="shared" si="53"/>
        <v>1</v>
      </c>
    </row>
    <row r="301" spans="1:18" ht="16.5">
      <c r="A301" s="55"/>
      <c r="B301" s="58"/>
      <c r="C301" s="58" t="s">
        <v>607</v>
      </c>
      <c r="D301" s="51" t="s">
        <v>173</v>
      </c>
      <c r="E301" s="4">
        <v>8799.84</v>
      </c>
      <c r="F301" s="4">
        <v>8799.84</v>
      </c>
      <c r="G301" s="4">
        <v>8799.84</v>
      </c>
      <c r="H301" s="4">
        <v>0</v>
      </c>
      <c r="I301" s="4">
        <v>0</v>
      </c>
      <c r="J301" s="59">
        <v>0</v>
      </c>
      <c r="K301" s="59">
        <v>0</v>
      </c>
      <c r="L301" s="59">
        <v>0</v>
      </c>
      <c r="M301" s="4">
        <v>8799.84</v>
      </c>
      <c r="N301" s="59">
        <v>0</v>
      </c>
      <c r="O301" s="59">
        <v>0</v>
      </c>
      <c r="P301" s="59">
        <v>0</v>
      </c>
      <c r="Q301" s="59">
        <v>0</v>
      </c>
      <c r="R301" s="93">
        <f t="shared" si="53"/>
        <v>1</v>
      </c>
    </row>
    <row r="302" spans="1:18" ht="16.5">
      <c r="A302" s="55"/>
      <c r="B302" s="58"/>
      <c r="C302" s="58" t="s">
        <v>726</v>
      </c>
      <c r="D302" s="51" t="s">
        <v>173</v>
      </c>
      <c r="E302" s="4">
        <v>924.63</v>
      </c>
      <c r="F302" s="4">
        <v>924.63</v>
      </c>
      <c r="G302" s="4">
        <v>924.63</v>
      </c>
      <c r="H302" s="4">
        <v>0</v>
      </c>
      <c r="I302" s="4">
        <v>0</v>
      </c>
      <c r="J302" s="59">
        <v>0</v>
      </c>
      <c r="K302" s="59">
        <v>0</v>
      </c>
      <c r="L302" s="59">
        <v>0</v>
      </c>
      <c r="M302" s="4">
        <v>924.63</v>
      </c>
      <c r="N302" s="59">
        <v>0</v>
      </c>
      <c r="O302" s="59">
        <v>0</v>
      </c>
      <c r="P302" s="59">
        <v>0</v>
      </c>
      <c r="Q302" s="59">
        <v>0</v>
      </c>
      <c r="R302" s="93">
        <f t="shared" si="53"/>
        <v>1</v>
      </c>
    </row>
    <row r="303" spans="1:18" ht="16.5">
      <c r="A303" s="55"/>
      <c r="B303" s="58"/>
      <c r="C303" s="58" t="s">
        <v>608</v>
      </c>
      <c r="D303" s="51" t="s">
        <v>175</v>
      </c>
      <c r="E303" s="4">
        <v>708.47</v>
      </c>
      <c r="F303" s="4">
        <v>708.47</v>
      </c>
      <c r="G303" s="4">
        <v>708.47</v>
      </c>
      <c r="H303" s="4">
        <v>0</v>
      </c>
      <c r="I303" s="4">
        <v>0</v>
      </c>
      <c r="J303" s="59">
        <v>0</v>
      </c>
      <c r="K303" s="59">
        <v>0</v>
      </c>
      <c r="L303" s="59">
        <v>0</v>
      </c>
      <c r="M303" s="4">
        <v>708.47</v>
      </c>
      <c r="N303" s="59">
        <v>0</v>
      </c>
      <c r="O303" s="59">
        <v>0</v>
      </c>
      <c r="P303" s="59">
        <v>0</v>
      </c>
      <c r="Q303" s="59">
        <v>0</v>
      </c>
      <c r="R303" s="93">
        <f t="shared" si="53"/>
        <v>1</v>
      </c>
    </row>
    <row r="304" spans="1:18" ht="16.5">
      <c r="A304" s="55"/>
      <c r="B304" s="58"/>
      <c r="C304" s="58" t="s">
        <v>727</v>
      </c>
      <c r="D304" s="51" t="s">
        <v>175</v>
      </c>
      <c r="E304" s="4">
        <v>73.260000000000005</v>
      </c>
      <c r="F304" s="4">
        <v>73.260000000000005</v>
      </c>
      <c r="G304" s="4">
        <v>73.260000000000005</v>
      </c>
      <c r="H304" s="4">
        <v>0</v>
      </c>
      <c r="I304" s="4">
        <v>0</v>
      </c>
      <c r="J304" s="59">
        <v>0</v>
      </c>
      <c r="K304" s="59">
        <v>0</v>
      </c>
      <c r="L304" s="59">
        <v>0</v>
      </c>
      <c r="M304" s="4">
        <v>73.260000000000005</v>
      </c>
      <c r="N304" s="59">
        <v>0</v>
      </c>
      <c r="O304" s="59">
        <v>0</v>
      </c>
      <c r="P304" s="59">
        <v>0</v>
      </c>
      <c r="Q304" s="59">
        <v>0</v>
      </c>
      <c r="R304" s="93">
        <f t="shared" si="53"/>
        <v>1</v>
      </c>
    </row>
    <row r="305" spans="1:18" ht="16.5">
      <c r="A305" s="55"/>
      <c r="B305" s="58"/>
      <c r="C305" s="58" t="s">
        <v>176</v>
      </c>
      <c r="D305" s="51" t="s">
        <v>177</v>
      </c>
      <c r="E305" s="4">
        <v>7500</v>
      </c>
      <c r="F305" s="4">
        <v>7500</v>
      </c>
      <c r="G305" s="4">
        <v>7500</v>
      </c>
      <c r="H305" s="4">
        <v>7500</v>
      </c>
      <c r="I305" s="4">
        <v>7500</v>
      </c>
      <c r="J305" s="59">
        <v>0</v>
      </c>
      <c r="K305" s="59">
        <v>0</v>
      </c>
      <c r="L305" s="59">
        <v>0</v>
      </c>
      <c r="M305" s="59">
        <v>0</v>
      </c>
      <c r="N305" s="59">
        <v>0</v>
      </c>
      <c r="O305" s="59">
        <v>0</v>
      </c>
      <c r="P305" s="59">
        <v>0</v>
      </c>
      <c r="Q305" s="59">
        <v>0</v>
      </c>
      <c r="R305" s="93">
        <f t="shared" si="53"/>
        <v>1</v>
      </c>
    </row>
    <row r="306" spans="1:18" ht="16.5">
      <c r="A306" s="55"/>
      <c r="B306" s="58"/>
      <c r="C306" s="58" t="s">
        <v>728</v>
      </c>
      <c r="D306" s="51" t="s">
        <v>177</v>
      </c>
      <c r="E306" s="4">
        <v>19236.830000000002</v>
      </c>
      <c r="F306" s="4">
        <v>19236.830000000002</v>
      </c>
      <c r="G306" s="4">
        <v>19236.830000000002</v>
      </c>
      <c r="H306" s="4">
        <v>0</v>
      </c>
      <c r="I306" s="59">
        <v>0</v>
      </c>
      <c r="J306" s="59">
        <v>0</v>
      </c>
      <c r="K306" s="59">
        <v>0</v>
      </c>
      <c r="L306" s="59">
        <v>0</v>
      </c>
      <c r="M306" s="4">
        <v>19236.830000000002</v>
      </c>
      <c r="N306" s="59">
        <v>0</v>
      </c>
      <c r="O306" s="59">
        <v>0</v>
      </c>
      <c r="P306" s="59">
        <v>0</v>
      </c>
      <c r="Q306" s="59">
        <v>0</v>
      </c>
      <c r="R306" s="93">
        <f t="shared" si="53"/>
        <v>1</v>
      </c>
    </row>
    <row r="307" spans="1:18" ht="16.5">
      <c r="A307" s="55"/>
      <c r="B307" s="58"/>
      <c r="C307" s="58" t="s">
        <v>729</v>
      </c>
      <c r="D307" s="51" t="s">
        <v>177</v>
      </c>
      <c r="E307" s="4">
        <v>2263.17</v>
      </c>
      <c r="F307" s="4">
        <v>2263.17</v>
      </c>
      <c r="G307" s="4">
        <v>2263.17</v>
      </c>
      <c r="H307" s="4">
        <v>0</v>
      </c>
      <c r="I307" s="59">
        <v>0</v>
      </c>
      <c r="J307" s="59">
        <v>0</v>
      </c>
      <c r="K307" s="59">
        <v>0</v>
      </c>
      <c r="L307" s="59">
        <v>0</v>
      </c>
      <c r="M307" s="4">
        <v>2263.17</v>
      </c>
      <c r="N307" s="59">
        <v>0</v>
      </c>
      <c r="O307" s="59">
        <v>0</v>
      </c>
      <c r="P307" s="59">
        <v>0</v>
      </c>
      <c r="Q307" s="59">
        <v>0</v>
      </c>
      <c r="R307" s="93">
        <f t="shared" si="53"/>
        <v>1</v>
      </c>
    </row>
    <row r="308" spans="1:18" ht="16.5">
      <c r="A308" s="55"/>
      <c r="B308" s="58"/>
      <c r="C308" s="58" t="s">
        <v>180</v>
      </c>
      <c r="D308" s="51" t="s">
        <v>181</v>
      </c>
      <c r="E308" s="4">
        <v>18000</v>
      </c>
      <c r="F308" s="4">
        <v>17376.36</v>
      </c>
      <c r="G308" s="4">
        <v>17376.36</v>
      </c>
      <c r="H308" s="4">
        <v>17376.36</v>
      </c>
      <c r="I308" s="59">
        <v>0</v>
      </c>
      <c r="J308" s="4">
        <v>17376.36</v>
      </c>
      <c r="K308" s="59">
        <v>0</v>
      </c>
      <c r="L308" s="59">
        <v>0</v>
      </c>
      <c r="M308" s="59">
        <v>0</v>
      </c>
      <c r="N308" s="59">
        <v>0</v>
      </c>
      <c r="O308" s="59">
        <v>0</v>
      </c>
      <c r="P308" s="59">
        <v>0</v>
      </c>
      <c r="Q308" s="59">
        <v>0</v>
      </c>
      <c r="R308" s="93">
        <f t="shared" si="53"/>
        <v>0.9653533333333334</v>
      </c>
    </row>
    <row r="309" spans="1:18" ht="16.5">
      <c r="A309" s="55"/>
      <c r="B309" s="58"/>
      <c r="C309" s="58" t="s">
        <v>425</v>
      </c>
      <c r="D309" s="51" t="s">
        <v>181</v>
      </c>
      <c r="E309" s="4">
        <v>8986.2199999999993</v>
      </c>
      <c r="F309" s="4">
        <v>8986.2099999999991</v>
      </c>
      <c r="G309" s="4">
        <v>8986.2099999999991</v>
      </c>
      <c r="H309" s="4">
        <v>0</v>
      </c>
      <c r="I309" s="59">
        <v>0</v>
      </c>
      <c r="J309" s="4">
        <v>0</v>
      </c>
      <c r="K309" s="59">
        <v>0</v>
      </c>
      <c r="L309" s="59">
        <v>0</v>
      </c>
      <c r="M309" s="4">
        <v>8986.2099999999991</v>
      </c>
      <c r="N309" s="59">
        <v>0</v>
      </c>
      <c r="O309" s="59">
        <v>0</v>
      </c>
      <c r="P309" s="59">
        <v>0</v>
      </c>
      <c r="Q309" s="59">
        <v>0</v>
      </c>
      <c r="R309" s="93">
        <f t="shared" si="53"/>
        <v>0.99999888718504548</v>
      </c>
    </row>
    <row r="310" spans="1:18" ht="16.5">
      <c r="A310" s="55"/>
      <c r="B310" s="58"/>
      <c r="C310" s="58" t="s">
        <v>730</v>
      </c>
      <c r="D310" s="51" t="s">
        <v>181</v>
      </c>
      <c r="E310" s="4">
        <v>4702.21</v>
      </c>
      <c r="F310" s="4">
        <v>4702.21</v>
      </c>
      <c r="G310" s="4">
        <v>4702.21</v>
      </c>
      <c r="H310" s="4">
        <v>0</v>
      </c>
      <c r="I310" s="59">
        <v>0</v>
      </c>
      <c r="J310" s="4">
        <v>0</v>
      </c>
      <c r="K310" s="59">
        <v>0</v>
      </c>
      <c r="L310" s="59">
        <v>0</v>
      </c>
      <c r="M310" s="4">
        <v>4702.21</v>
      </c>
      <c r="N310" s="59">
        <v>0</v>
      </c>
      <c r="O310" s="59">
        <v>0</v>
      </c>
      <c r="P310" s="59">
        <v>0</v>
      </c>
      <c r="Q310" s="59">
        <v>0</v>
      </c>
      <c r="R310" s="93">
        <f t="shared" si="53"/>
        <v>1</v>
      </c>
    </row>
    <row r="311" spans="1:18" ht="24.75">
      <c r="A311" s="55"/>
      <c r="B311" s="58"/>
      <c r="C311" s="58" t="s">
        <v>426</v>
      </c>
      <c r="D311" s="51" t="s">
        <v>269</v>
      </c>
      <c r="E311" s="4">
        <v>1159681.97</v>
      </c>
      <c r="F311" s="4">
        <v>937366.6</v>
      </c>
      <c r="G311" s="4">
        <v>937366.6</v>
      </c>
      <c r="H311" s="4">
        <v>0</v>
      </c>
      <c r="I311" s="59">
        <v>0</v>
      </c>
      <c r="J311" s="4">
        <v>0</v>
      </c>
      <c r="K311" s="59">
        <v>0</v>
      </c>
      <c r="L311" s="59">
        <v>0</v>
      </c>
      <c r="M311" s="4">
        <v>937366.6</v>
      </c>
      <c r="N311" s="59">
        <v>0</v>
      </c>
      <c r="O311" s="59">
        <v>0</v>
      </c>
      <c r="P311" s="59">
        <v>0</v>
      </c>
      <c r="Q311" s="59">
        <v>0</v>
      </c>
      <c r="R311" s="93">
        <f t="shared" si="53"/>
        <v>0.80829626074120997</v>
      </c>
    </row>
    <row r="312" spans="1:18" ht="24.75">
      <c r="A312" s="55"/>
      <c r="B312" s="58"/>
      <c r="C312" s="58" t="s">
        <v>731</v>
      </c>
      <c r="D312" s="51" t="s">
        <v>269</v>
      </c>
      <c r="E312" s="4">
        <v>314516.78000000003</v>
      </c>
      <c r="F312" s="4">
        <v>314516.78000000003</v>
      </c>
      <c r="G312" s="4">
        <v>314516.78000000003</v>
      </c>
      <c r="H312" s="4">
        <v>0</v>
      </c>
      <c r="I312" s="59">
        <v>0</v>
      </c>
      <c r="J312" s="4">
        <v>0</v>
      </c>
      <c r="K312" s="59">
        <v>0</v>
      </c>
      <c r="L312" s="59">
        <v>0</v>
      </c>
      <c r="M312" s="4">
        <v>314516.78000000003</v>
      </c>
      <c r="N312" s="59">
        <v>0</v>
      </c>
      <c r="O312" s="59">
        <v>0</v>
      </c>
      <c r="P312" s="59">
        <v>0</v>
      </c>
      <c r="Q312" s="59">
        <v>0</v>
      </c>
      <c r="R312" s="93">
        <f t="shared" si="53"/>
        <v>1</v>
      </c>
    </row>
    <row r="313" spans="1:18">
      <c r="A313" s="55"/>
      <c r="B313" s="58"/>
      <c r="C313" s="58" t="s">
        <v>188</v>
      </c>
      <c r="D313" s="51" t="s">
        <v>189</v>
      </c>
      <c r="E313" s="4">
        <v>54870</v>
      </c>
      <c r="F313" s="4">
        <v>48673.97</v>
      </c>
      <c r="G313" s="4">
        <v>48673.97</v>
      </c>
      <c r="H313" s="4">
        <v>48673.97</v>
      </c>
      <c r="I313" s="59">
        <v>0</v>
      </c>
      <c r="J313" s="4">
        <v>48673.97</v>
      </c>
      <c r="K313" s="59">
        <v>0</v>
      </c>
      <c r="L313" s="59">
        <v>0</v>
      </c>
      <c r="M313" s="59">
        <v>0</v>
      </c>
      <c r="N313" s="59">
        <v>0</v>
      </c>
      <c r="O313" s="59">
        <v>0</v>
      </c>
      <c r="P313" s="59">
        <v>0</v>
      </c>
      <c r="Q313" s="59">
        <v>0</v>
      </c>
      <c r="R313" s="93">
        <f t="shared" si="53"/>
        <v>0.88707800255148539</v>
      </c>
    </row>
    <row r="314" spans="1:18">
      <c r="A314" s="55"/>
      <c r="B314" s="58"/>
      <c r="C314" s="58" t="s">
        <v>609</v>
      </c>
      <c r="D314" s="51" t="s">
        <v>189</v>
      </c>
      <c r="E314" s="4">
        <v>35234.15</v>
      </c>
      <c r="F314" s="4">
        <v>35234.15</v>
      </c>
      <c r="G314" s="4">
        <v>35234.15</v>
      </c>
      <c r="H314" s="4">
        <v>0</v>
      </c>
      <c r="I314" s="59">
        <v>0</v>
      </c>
      <c r="J314" s="4">
        <v>0</v>
      </c>
      <c r="K314" s="59">
        <v>0</v>
      </c>
      <c r="L314" s="59">
        <v>0</v>
      </c>
      <c r="M314" s="4">
        <v>35234.15</v>
      </c>
      <c r="N314" s="59">
        <v>0</v>
      </c>
      <c r="O314" s="59">
        <v>0</v>
      </c>
      <c r="P314" s="59">
        <v>0</v>
      </c>
      <c r="Q314" s="59">
        <v>0</v>
      </c>
      <c r="R314" s="93">
        <f t="shared" si="53"/>
        <v>1</v>
      </c>
    </row>
    <row r="315" spans="1:18">
      <c r="A315" s="55"/>
      <c r="B315" s="58"/>
      <c r="C315" s="58" t="s">
        <v>732</v>
      </c>
      <c r="D315" s="51" t="s">
        <v>189</v>
      </c>
      <c r="E315" s="4">
        <v>25053.53</v>
      </c>
      <c r="F315" s="4">
        <v>25053.53</v>
      </c>
      <c r="G315" s="4">
        <v>25053.53</v>
      </c>
      <c r="H315" s="4">
        <v>0</v>
      </c>
      <c r="I315" s="59">
        <v>0</v>
      </c>
      <c r="J315" s="4">
        <v>0</v>
      </c>
      <c r="K315" s="59">
        <v>0</v>
      </c>
      <c r="L315" s="59">
        <v>0</v>
      </c>
      <c r="M315" s="4">
        <v>25053.53</v>
      </c>
      <c r="N315" s="59">
        <v>0</v>
      </c>
      <c r="O315" s="59">
        <v>0</v>
      </c>
      <c r="P315" s="59">
        <v>0</v>
      </c>
      <c r="Q315" s="59">
        <v>0</v>
      </c>
      <c r="R315" s="93">
        <f t="shared" si="53"/>
        <v>1</v>
      </c>
    </row>
    <row r="316" spans="1:18">
      <c r="A316" s="55"/>
      <c r="B316" s="58"/>
      <c r="C316" s="58" t="s">
        <v>611</v>
      </c>
      <c r="D316" s="51" t="s">
        <v>195</v>
      </c>
      <c r="E316" s="4">
        <v>277</v>
      </c>
      <c r="F316" s="4">
        <v>277</v>
      </c>
      <c r="G316" s="4">
        <v>277</v>
      </c>
      <c r="H316" s="4">
        <v>0</v>
      </c>
      <c r="I316" s="59">
        <v>0</v>
      </c>
      <c r="J316" s="4">
        <v>0</v>
      </c>
      <c r="K316" s="59">
        <v>0</v>
      </c>
      <c r="L316" s="59">
        <v>0</v>
      </c>
      <c r="M316" s="4">
        <v>277</v>
      </c>
      <c r="N316" s="59">
        <v>0</v>
      </c>
      <c r="O316" s="59">
        <v>0</v>
      </c>
      <c r="P316" s="59">
        <v>0</v>
      </c>
      <c r="Q316" s="59">
        <v>0</v>
      </c>
      <c r="R316" s="93">
        <f t="shared" si="53"/>
        <v>1</v>
      </c>
    </row>
    <row r="317" spans="1:18" ht="16.5">
      <c r="A317" s="55"/>
      <c r="B317" s="58"/>
      <c r="C317" s="58" t="s">
        <v>202</v>
      </c>
      <c r="D317" s="51" t="s">
        <v>222</v>
      </c>
      <c r="E317" s="4">
        <v>50000</v>
      </c>
      <c r="F317" s="4">
        <v>33341.03</v>
      </c>
      <c r="G317" s="59">
        <v>0</v>
      </c>
      <c r="H317" s="59">
        <v>0</v>
      </c>
      <c r="I317" s="59">
        <v>0</v>
      </c>
      <c r="J317" s="59">
        <v>0</v>
      </c>
      <c r="K317" s="59">
        <v>0</v>
      </c>
      <c r="L317" s="59">
        <v>0</v>
      </c>
      <c r="M317" s="59">
        <v>0</v>
      </c>
      <c r="N317" s="59">
        <v>0</v>
      </c>
      <c r="O317" s="4">
        <v>33341.03</v>
      </c>
      <c r="P317" s="4">
        <v>33341.03</v>
      </c>
      <c r="Q317" s="59">
        <v>0</v>
      </c>
      <c r="R317" s="93">
        <f t="shared" si="53"/>
        <v>0.66682059999999999</v>
      </c>
    </row>
    <row r="318" spans="1:18" ht="16.5">
      <c r="A318" s="55"/>
      <c r="B318" s="58"/>
      <c r="C318" s="58" t="s">
        <v>603</v>
      </c>
      <c r="D318" s="51" t="s">
        <v>222</v>
      </c>
      <c r="E318" s="4">
        <v>3155000</v>
      </c>
      <c r="F318" s="4">
        <v>3107819.02</v>
      </c>
      <c r="G318" s="59">
        <v>0</v>
      </c>
      <c r="H318" s="59">
        <v>0</v>
      </c>
      <c r="I318" s="59">
        <v>0</v>
      </c>
      <c r="J318" s="59">
        <v>0</v>
      </c>
      <c r="K318" s="59">
        <v>0</v>
      </c>
      <c r="L318" s="59">
        <v>0</v>
      </c>
      <c r="M318" s="59">
        <v>0</v>
      </c>
      <c r="N318" s="59">
        <v>0</v>
      </c>
      <c r="O318" s="4">
        <v>3107819.02</v>
      </c>
      <c r="P318" s="4">
        <v>3107819.02</v>
      </c>
      <c r="Q318" s="4">
        <v>3107819.02</v>
      </c>
      <c r="R318" s="93">
        <f t="shared" si="53"/>
        <v>0.98504564817749607</v>
      </c>
    </row>
    <row r="319" spans="1:18" ht="16.5">
      <c r="A319" s="55"/>
      <c r="B319" s="58"/>
      <c r="C319" s="58" t="s">
        <v>204</v>
      </c>
      <c r="D319" s="51" t="s">
        <v>222</v>
      </c>
      <c r="E319" s="4">
        <v>3298968</v>
      </c>
      <c r="F319" s="4">
        <v>3298966.84</v>
      </c>
      <c r="G319" s="59">
        <v>0</v>
      </c>
      <c r="H319" s="59">
        <v>0</v>
      </c>
      <c r="I319" s="59">
        <v>0</v>
      </c>
      <c r="J319" s="59">
        <v>0</v>
      </c>
      <c r="K319" s="59">
        <v>0</v>
      </c>
      <c r="L319" s="59">
        <v>0</v>
      </c>
      <c r="M319" s="59">
        <v>0</v>
      </c>
      <c r="N319" s="59">
        <v>0</v>
      </c>
      <c r="O319" s="4">
        <v>3298966.84</v>
      </c>
      <c r="P319" s="4">
        <v>3298966.84</v>
      </c>
      <c r="Q319" s="4">
        <v>3298966.84</v>
      </c>
      <c r="R319" s="93">
        <f t="shared" si="53"/>
        <v>0.99999964837488564</v>
      </c>
    </row>
    <row r="320" spans="1:18">
      <c r="A320" s="55"/>
      <c r="B320" s="58"/>
      <c r="C320" s="58"/>
      <c r="D320" s="51"/>
      <c r="E320" s="4"/>
      <c r="F320" s="4"/>
      <c r="G320" s="59"/>
      <c r="H320" s="59"/>
      <c r="I320" s="59"/>
      <c r="J320" s="59"/>
      <c r="K320" s="59"/>
      <c r="L320" s="59"/>
      <c r="M320" s="59"/>
      <c r="N320" s="59"/>
      <c r="O320" s="59"/>
      <c r="P320" s="66"/>
      <c r="Q320" s="92"/>
      <c r="R320" s="93"/>
    </row>
    <row r="321" spans="1:18">
      <c r="A321" s="807" t="s">
        <v>290</v>
      </c>
      <c r="B321" s="807"/>
      <c r="C321" s="807"/>
      <c r="D321" s="799" t="s">
        <v>291</v>
      </c>
      <c r="E321" s="811">
        <f t="shared" ref="E321:Q321" si="57">SUM(E322+E325+E331)</f>
        <v>339600</v>
      </c>
      <c r="F321" s="811">
        <f t="shared" si="57"/>
        <v>261800.84</v>
      </c>
      <c r="G321" s="812">
        <f t="shared" si="57"/>
        <v>261800.84</v>
      </c>
      <c r="H321" s="812">
        <f t="shared" si="57"/>
        <v>95990.84</v>
      </c>
      <c r="I321" s="812">
        <f t="shared" si="57"/>
        <v>26950</v>
      </c>
      <c r="J321" s="812">
        <f t="shared" si="57"/>
        <v>69040.84</v>
      </c>
      <c r="K321" s="812">
        <f t="shared" si="57"/>
        <v>165810</v>
      </c>
      <c r="L321" s="812">
        <f t="shared" si="57"/>
        <v>0</v>
      </c>
      <c r="M321" s="812">
        <f t="shared" si="57"/>
        <v>0</v>
      </c>
      <c r="N321" s="812">
        <f t="shared" si="57"/>
        <v>0</v>
      </c>
      <c r="O321" s="812">
        <f t="shared" si="57"/>
        <v>0</v>
      </c>
      <c r="P321" s="812">
        <f t="shared" si="57"/>
        <v>0</v>
      </c>
      <c r="Q321" s="812">
        <f t="shared" si="57"/>
        <v>0</v>
      </c>
      <c r="R321" s="813">
        <f t="shared" si="53"/>
        <v>0.7709094228504122</v>
      </c>
    </row>
    <row r="322" spans="1:18">
      <c r="A322" s="58"/>
      <c r="B322" s="58" t="s">
        <v>292</v>
      </c>
      <c r="C322" s="58"/>
      <c r="D322" s="51" t="s">
        <v>293</v>
      </c>
      <c r="E322" s="4">
        <f>SUM(E323:E324)</f>
        <v>15000</v>
      </c>
      <c r="F322" s="4">
        <f>SUM(F323:F324)</f>
        <v>1179</v>
      </c>
      <c r="G322" s="59">
        <f>SUM(G323:G324)</f>
        <v>1179</v>
      </c>
      <c r="H322" s="59">
        <f>SUM(H323:H324)</f>
        <v>1179</v>
      </c>
      <c r="I322" s="59">
        <f t="shared" ref="I322:N322" si="58">SUM(I323:I324)</f>
        <v>0</v>
      </c>
      <c r="J322" s="59">
        <f t="shared" si="58"/>
        <v>1179</v>
      </c>
      <c r="K322" s="59">
        <f t="shared" si="58"/>
        <v>0</v>
      </c>
      <c r="L322" s="59">
        <f t="shared" si="58"/>
        <v>0</v>
      </c>
      <c r="M322" s="59">
        <f t="shared" si="58"/>
        <v>0</v>
      </c>
      <c r="N322" s="59">
        <f t="shared" si="58"/>
        <v>0</v>
      </c>
      <c r="O322" s="59">
        <f>SUM(O323:O324)</f>
        <v>0</v>
      </c>
      <c r="P322" s="59">
        <f>SUM(P323:P324)</f>
        <v>0</v>
      </c>
      <c r="Q322" s="59">
        <f>SUM(Q323:Q324)</f>
        <v>0</v>
      </c>
      <c r="R322" s="93">
        <f t="shared" si="53"/>
        <v>7.8600000000000003E-2</v>
      </c>
    </row>
    <row r="323" spans="1:18" ht="16.5">
      <c r="A323" s="58"/>
      <c r="B323" s="58"/>
      <c r="C323" s="58" t="s">
        <v>180</v>
      </c>
      <c r="D323" s="51" t="s">
        <v>181</v>
      </c>
      <c r="E323" s="4">
        <v>7000</v>
      </c>
      <c r="F323" s="4">
        <v>780</v>
      </c>
      <c r="G323" s="4">
        <v>780</v>
      </c>
      <c r="H323" s="4">
        <v>780</v>
      </c>
      <c r="I323" s="59">
        <v>0</v>
      </c>
      <c r="J323" s="4">
        <v>780</v>
      </c>
      <c r="K323" s="59">
        <v>0</v>
      </c>
      <c r="L323" s="59">
        <v>0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93">
        <f t="shared" si="53"/>
        <v>0.11142857142857143</v>
      </c>
    </row>
    <row r="324" spans="1:18">
      <c r="A324" s="58"/>
      <c r="B324" s="58"/>
      <c r="C324" s="58" t="s">
        <v>188</v>
      </c>
      <c r="D324" s="51" t="s">
        <v>189</v>
      </c>
      <c r="E324" s="4">
        <v>8000</v>
      </c>
      <c r="F324" s="4">
        <v>399</v>
      </c>
      <c r="G324" s="4">
        <v>399</v>
      </c>
      <c r="H324" s="4">
        <v>399</v>
      </c>
      <c r="I324" s="59">
        <v>0</v>
      </c>
      <c r="J324" s="4">
        <v>399</v>
      </c>
      <c r="K324" s="59">
        <v>0</v>
      </c>
      <c r="L324" s="59">
        <v>0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93">
        <f t="shared" si="53"/>
        <v>4.9875000000000003E-2</v>
      </c>
    </row>
    <row r="325" spans="1:18" ht="16.5">
      <c r="A325" s="55"/>
      <c r="B325" s="58" t="s">
        <v>294</v>
      </c>
      <c r="C325" s="58"/>
      <c r="D325" s="51" t="s">
        <v>295</v>
      </c>
      <c r="E325" s="4">
        <f>SUM(E326:E330)</f>
        <v>210000</v>
      </c>
      <c r="F325" s="4">
        <f>SUM(F326:F330)</f>
        <v>195475.84</v>
      </c>
      <c r="G325" s="59">
        <f>SUM(G326:G330)</f>
        <v>195475.84</v>
      </c>
      <c r="H325" s="59">
        <f>SUM(H326:H330)</f>
        <v>57975.840000000004</v>
      </c>
      <c r="I325" s="59">
        <f t="shared" ref="I325:N325" si="59">SUM(I326:I330)</f>
        <v>26950</v>
      </c>
      <c r="J325" s="59">
        <f t="shared" si="59"/>
        <v>31025.84</v>
      </c>
      <c r="K325" s="59">
        <f t="shared" si="59"/>
        <v>137500</v>
      </c>
      <c r="L325" s="59">
        <f t="shared" si="59"/>
        <v>0</v>
      </c>
      <c r="M325" s="59">
        <f t="shared" si="59"/>
        <v>0</v>
      </c>
      <c r="N325" s="59">
        <f t="shared" si="59"/>
        <v>0</v>
      </c>
      <c r="O325" s="59">
        <f>SUM(O326:O330)</f>
        <v>0</v>
      </c>
      <c r="P325" s="59">
        <f>SUM(P326:P330)</f>
        <v>0</v>
      </c>
      <c r="Q325" s="59">
        <f>SUM(Q326:Q330)</f>
        <v>0</v>
      </c>
      <c r="R325" s="93">
        <f t="shared" si="53"/>
        <v>0.93083733333333329</v>
      </c>
    </row>
    <row r="326" spans="1:18" ht="99">
      <c r="A326" s="55"/>
      <c r="B326" s="58"/>
      <c r="C326" s="58" t="s">
        <v>107</v>
      </c>
      <c r="D326" s="51" t="s">
        <v>237</v>
      </c>
      <c r="E326" s="4">
        <v>137500</v>
      </c>
      <c r="F326" s="4">
        <v>137500</v>
      </c>
      <c r="G326" s="4">
        <v>137500</v>
      </c>
      <c r="H326" s="59">
        <v>0</v>
      </c>
      <c r="I326" s="59">
        <v>0</v>
      </c>
      <c r="J326" s="59">
        <v>0</v>
      </c>
      <c r="K326" s="4">
        <v>137500</v>
      </c>
      <c r="L326" s="59">
        <v>0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93">
        <f t="shared" si="53"/>
        <v>1</v>
      </c>
    </row>
    <row r="327" spans="1:18" ht="16.5">
      <c r="A327" s="55"/>
      <c r="B327" s="58"/>
      <c r="C327" s="58" t="s">
        <v>176</v>
      </c>
      <c r="D327" s="51" t="s">
        <v>177</v>
      </c>
      <c r="E327" s="4">
        <v>27170</v>
      </c>
      <c r="F327" s="4">
        <v>26950</v>
      </c>
      <c r="G327" s="4">
        <v>26950</v>
      </c>
      <c r="H327" s="4">
        <v>26950</v>
      </c>
      <c r="I327" s="4">
        <v>26950</v>
      </c>
      <c r="J327" s="59">
        <v>0</v>
      </c>
      <c r="K327" s="59">
        <v>0</v>
      </c>
      <c r="L327" s="59">
        <v>0</v>
      </c>
      <c r="M327" s="59">
        <v>0</v>
      </c>
      <c r="N327" s="59">
        <v>0</v>
      </c>
      <c r="O327" s="59">
        <v>0</v>
      </c>
      <c r="P327" s="59">
        <v>0</v>
      </c>
      <c r="Q327" s="59">
        <v>0</v>
      </c>
      <c r="R327" s="93">
        <f t="shared" si="53"/>
        <v>0.9919028340080972</v>
      </c>
    </row>
    <row r="328" spans="1:18" ht="16.5">
      <c r="A328" s="55"/>
      <c r="B328" s="58"/>
      <c r="C328" s="58" t="s">
        <v>180</v>
      </c>
      <c r="D328" s="51" t="s">
        <v>181</v>
      </c>
      <c r="E328" s="4">
        <v>17000</v>
      </c>
      <c r="F328" s="4">
        <v>10334.049999999999</v>
      </c>
      <c r="G328" s="4">
        <v>10334.049999999999</v>
      </c>
      <c r="H328" s="4">
        <v>10334.049999999999</v>
      </c>
      <c r="I328" s="59">
        <v>0</v>
      </c>
      <c r="J328" s="4">
        <v>10334.049999999999</v>
      </c>
      <c r="K328" s="59">
        <v>0</v>
      </c>
      <c r="L328" s="59">
        <v>0</v>
      </c>
      <c r="M328" s="59">
        <v>0</v>
      </c>
      <c r="N328" s="59">
        <v>0</v>
      </c>
      <c r="O328" s="59">
        <v>0</v>
      </c>
      <c r="P328" s="59">
        <v>0</v>
      </c>
      <c r="Q328" s="59">
        <v>0</v>
      </c>
      <c r="R328" s="93">
        <f t="shared" si="53"/>
        <v>0.60788529411764702</v>
      </c>
    </row>
    <row r="329" spans="1:18">
      <c r="A329" s="55"/>
      <c r="B329" s="58"/>
      <c r="C329" s="58" t="s">
        <v>188</v>
      </c>
      <c r="D329" s="51" t="s">
        <v>189</v>
      </c>
      <c r="E329" s="4">
        <v>19590</v>
      </c>
      <c r="F329" s="4">
        <v>18042.14</v>
      </c>
      <c r="G329" s="4">
        <v>18042.14</v>
      </c>
      <c r="H329" s="4">
        <v>18042.14</v>
      </c>
      <c r="I329" s="59">
        <v>0</v>
      </c>
      <c r="J329" s="4">
        <v>18042.14</v>
      </c>
      <c r="K329" s="59">
        <v>0</v>
      </c>
      <c r="L329" s="59">
        <v>0</v>
      </c>
      <c r="M329" s="59">
        <v>0</v>
      </c>
      <c r="N329" s="59">
        <v>0</v>
      </c>
      <c r="O329" s="59">
        <v>0</v>
      </c>
      <c r="P329" s="59">
        <v>0</v>
      </c>
      <c r="Q329" s="59">
        <v>0</v>
      </c>
      <c r="R329" s="93">
        <f t="shared" si="53"/>
        <v>0.92098723838693208</v>
      </c>
    </row>
    <row r="330" spans="1:18">
      <c r="A330" s="55"/>
      <c r="B330" s="58"/>
      <c r="C330" s="58" t="s">
        <v>194</v>
      </c>
      <c r="D330" s="51" t="s">
        <v>195</v>
      </c>
      <c r="E330" s="4">
        <v>8740</v>
      </c>
      <c r="F330" s="4">
        <v>2649.65</v>
      </c>
      <c r="G330" s="4">
        <v>2649.65</v>
      </c>
      <c r="H330" s="4">
        <v>2649.65</v>
      </c>
      <c r="I330" s="59">
        <v>0</v>
      </c>
      <c r="J330" s="4">
        <v>2649.65</v>
      </c>
      <c r="K330" s="59">
        <v>0</v>
      </c>
      <c r="L330" s="59">
        <v>0</v>
      </c>
      <c r="M330" s="59">
        <v>0</v>
      </c>
      <c r="N330" s="59">
        <v>0</v>
      </c>
      <c r="O330" s="59">
        <v>0</v>
      </c>
      <c r="P330" s="59">
        <v>0</v>
      </c>
      <c r="Q330" s="59">
        <v>0</v>
      </c>
      <c r="R330" s="93">
        <f t="shared" si="53"/>
        <v>0.30316361556064075</v>
      </c>
    </row>
    <row r="331" spans="1:18">
      <c r="A331" s="55"/>
      <c r="B331" s="58" t="s">
        <v>296</v>
      </c>
      <c r="C331" s="58"/>
      <c r="D331" s="51" t="s">
        <v>10</v>
      </c>
      <c r="E331" s="4">
        <f>SUM(E332:E335)</f>
        <v>114600</v>
      </c>
      <c r="F331" s="4">
        <f t="shared" ref="F331:Q331" si="60">SUM(F332:F335)</f>
        <v>65146</v>
      </c>
      <c r="G331" s="59">
        <f t="shared" si="60"/>
        <v>65146</v>
      </c>
      <c r="H331" s="59">
        <f t="shared" si="60"/>
        <v>36836</v>
      </c>
      <c r="I331" s="59">
        <f t="shared" si="60"/>
        <v>0</v>
      </c>
      <c r="J331" s="59">
        <f t="shared" si="60"/>
        <v>36836</v>
      </c>
      <c r="K331" s="59">
        <f t="shared" si="60"/>
        <v>28310</v>
      </c>
      <c r="L331" s="59">
        <f t="shared" si="60"/>
        <v>0</v>
      </c>
      <c r="M331" s="59">
        <f t="shared" si="60"/>
        <v>0</v>
      </c>
      <c r="N331" s="59">
        <f t="shared" si="60"/>
        <v>0</v>
      </c>
      <c r="O331" s="59">
        <f t="shared" si="60"/>
        <v>0</v>
      </c>
      <c r="P331" s="59">
        <f t="shared" si="60"/>
        <v>0</v>
      </c>
      <c r="Q331" s="59">
        <f t="shared" si="60"/>
        <v>0</v>
      </c>
      <c r="R331" s="93">
        <f t="shared" si="53"/>
        <v>0.56846422338568936</v>
      </c>
    </row>
    <row r="332" spans="1:18" ht="99">
      <c r="A332" s="55"/>
      <c r="B332" s="58"/>
      <c r="C332" s="58" t="s">
        <v>107</v>
      </c>
      <c r="D332" s="51" t="s">
        <v>237</v>
      </c>
      <c r="E332" s="77">
        <v>30000</v>
      </c>
      <c r="F332" s="77">
        <v>28310</v>
      </c>
      <c r="G332" s="77">
        <v>28310</v>
      </c>
      <c r="H332" s="78">
        <v>0</v>
      </c>
      <c r="I332" s="78">
        <v>0</v>
      </c>
      <c r="J332" s="78">
        <v>0</v>
      </c>
      <c r="K332" s="77">
        <v>28310</v>
      </c>
      <c r="L332" s="78">
        <v>0</v>
      </c>
      <c r="M332" s="78">
        <v>0</v>
      </c>
      <c r="N332" s="78">
        <v>0</v>
      </c>
      <c r="O332" s="78">
        <v>0</v>
      </c>
      <c r="P332" s="78">
        <v>0</v>
      </c>
      <c r="Q332" s="78">
        <v>0</v>
      </c>
      <c r="R332" s="93">
        <f t="shared" si="53"/>
        <v>0.94366666666666665</v>
      </c>
    </row>
    <row r="333" spans="1:18" ht="16.5">
      <c r="A333" s="55"/>
      <c r="B333" s="58"/>
      <c r="C333" s="58" t="s">
        <v>180</v>
      </c>
      <c r="D333" s="51" t="s">
        <v>181</v>
      </c>
      <c r="E333" s="77">
        <v>2000</v>
      </c>
      <c r="F333" s="77">
        <v>0</v>
      </c>
      <c r="G333" s="77">
        <v>0</v>
      </c>
      <c r="H333" s="77">
        <v>0</v>
      </c>
      <c r="I333" s="78">
        <v>0</v>
      </c>
      <c r="J333" s="77">
        <v>0</v>
      </c>
      <c r="K333" s="78">
        <v>0</v>
      </c>
      <c r="L333" s="78">
        <v>0</v>
      </c>
      <c r="M333" s="78">
        <v>0</v>
      </c>
      <c r="N333" s="78">
        <v>0</v>
      </c>
      <c r="O333" s="78">
        <v>0</v>
      </c>
      <c r="P333" s="78">
        <v>0</v>
      </c>
      <c r="Q333" s="78">
        <v>0</v>
      </c>
      <c r="R333" s="93">
        <f t="shared" si="53"/>
        <v>0</v>
      </c>
    </row>
    <row r="334" spans="1:18" ht="16.5">
      <c r="A334" s="55"/>
      <c r="B334" s="58"/>
      <c r="C334" s="58" t="s">
        <v>186</v>
      </c>
      <c r="D334" s="51" t="s">
        <v>187</v>
      </c>
      <c r="E334" s="4">
        <v>80000</v>
      </c>
      <c r="F334" s="4">
        <v>36836</v>
      </c>
      <c r="G334" s="4">
        <v>36836</v>
      </c>
      <c r="H334" s="4">
        <v>36836</v>
      </c>
      <c r="I334" s="59">
        <v>0</v>
      </c>
      <c r="J334" s="4">
        <v>36836</v>
      </c>
      <c r="K334" s="59">
        <v>0</v>
      </c>
      <c r="L334" s="59">
        <v>0</v>
      </c>
      <c r="M334" s="59">
        <v>0</v>
      </c>
      <c r="N334" s="59">
        <v>0</v>
      </c>
      <c r="O334" s="59">
        <v>0</v>
      </c>
      <c r="P334" s="59">
        <v>0</v>
      </c>
      <c r="Q334" s="59">
        <v>0</v>
      </c>
      <c r="R334" s="93">
        <f t="shared" si="53"/>
        <v>0.46045000000000003</v>
      </c>
    </row>
    <row r="335" spans="1:18" ht="17.25" customHeight="1">
      <c r="A335" s="55"/>
      <c r="B335" s="58"/>
      <c r="C335" s="58" t="s">
        <v>188</v>
      </c>
      <c r="D335" s="51" t="s">
        <v>189</v>
      </c>
      <c r="E335" s="4">
        <v>2600</v>
      </c>
      <c r="F335" s="4">
        <v>0</v>
      </c>
      <c r="G335" s="59">
        <v>0</v>
      </c>
      <c r="H335" s="59">
        <v>0</v>
      </c>
      <c r="I335" s="59">
        <v>0</v>
      </c>
      <c r="J335" s="59">
        <v>0</v>
      </c>
      <c r="K335" s="59">
        <v>0</v>
      </c>
      <c r="L335" s="59">
        <v>0</v>
      </c>
      <c r="M335" s="59">
        <v>0</v>
      </c>
      <c r="N335" s="59">
        <v>0</v>
      </c>
      <c r="O335" s="59">
        <v>0</v>
      </c>
      <c r="P335" s="59">
        <v>0</v>
      </c>
      <c r="Q335" s="59">
        <v>0</v>
      </c>
      <c r="R335" s="93">
        <f t="shared" si="53"/>
        <v>0</v>
      </c>
    </row>
    <row r="336" spans="1:18">
      <c r="A336" s="58"/>
      <c r="B336" s="58"/>
      <c r="C336" s="58"/>
      <c r="D336" s="51"/>
      <c r="E336" s="4"/>
      <c r="F336" s="4"/>
      <c r="G336" s="59"/>
      <c r="H336" s="59"/>
      <c r="I336" s="59"/>
      <c r="J336" s="59"/>
      <c r="K336" s="59"/>
      <c r="L336" s="59"/>
      <c r="M336" s="59"/>
      <c r="N336" s="59"/>
      <c r="O336" s="59"/>
      <c r="P336" s="66"/>
      <c r="Q336" s="92"/>
      <c r="R336" s="93"/>
    </row>
    <row r="337" spans="1:18">
      <c r="A337" s="807" t="s">
        <v>103</v>
      </c>
      <c r="B337" s="807"/>
      <c r="C337" s="807"/>
      <c r="D337" s="799" t="s">
        <v>104</v>
      </c>
      <c r="E337" s="811">
        <f t="shared" ref="E337:Q337" si="61">SUM(E338+E341+E343+E347+E350+E354+E356+E359+E376+E378+E381)</f>
        <v>3684008</v>
      </c>
      <c r="F337" s="811">
        <f t="shared" si="61"/>
        <v>3527730.58</v>
      </c>
      <c r="G337" s="812">
        <f t="shared" si="61"/>
        <v>3527730.58</v>
      </c>
      <c r="H337" s="812">
        <f t="shared" si="61"/>
        <v>2540178.58</v>
      </c>
      <c r="I337" s="812">
        <f t="shared" si="61"/>
        <v>1135358.1900000002</v>
      </c>
      <c r="J337" s="812">
        <f t="shared" si="61"/>
        <v>1404820.39</v>
      </c>
      <c r="K337" s="812">
        <f t="shared" si="61"/>
        <v>20000</v>
      </c>
      <c r="L337" s="812">
        <f t="shared" si="61"/>
        <v>967552</v>
      </c>
      <c r="M337" s="812">
        <f t="shared" si="61"/>
        <v>0</v>
      </c>
      <c r="N337" s="812">
        <f t="shared" si="61"/>
        <v>0</v>
      </c>
      <c r="O337" s="812">
        <f t="shared" si="61"/>
        <v>0</v>
      </c>
      <c r="P337" s="812">
        <f t="shared" si="61"/>
        <v>0</v>
      </c>
      <c r="Q337" s="812">
        <f t="shared" si="61"/>
        <v>0</v>
      </c>
      <c r="R337" s="813">
        <f t="shared" si="53"/>
        <v>0.95757951122798868</v>
      </c>
    </row>
    <row r="338" spans="1:18" ht="16.5">
      <c r="A338" s="58"/>
      <c r="B338" s="58" t="s">
        <v>297</v>
      </c>
      <c r="C338" s="58"/>
      <c r="D338" s="51" t="s">
        <v>298</v>
      </c>
      <c r="E338" s="4">
        <f>SUM(E339:E340)</f>
        <v>750500</v>
      </c>
      <c r="F338" s="4">
        <f t="shared" ref="F338:Q338" si="62">SUM(F339:F340)</f>
        <v>734882.25</v>
      </c>
      <c r="G338" s="59">
        <f t="shared" si="62"/>
        <v>734882.25</v>
      </c>
      <c r="H338" s="59">
        <f t="shared" si="62"/>
        <v>734882.25</v>
      </c>
      <c r="I338" s="59">
        <f t="shared" si="62"/>
        <v>0</v>
      </c>
      <c r="J338" s="59">
        <f t="shared" si="62"/>
        <v>734882.25</v>
      </c>
      <c r="K338" s="59">
        <f t="shared" si="62"/>
        <v>0</v>
      </c>
      <c r="L338" s="59">
        <f t="shared" si="62"/>
        <v>0</v>
      </c>
      <c r="M338" s="59">
        <f t="shared" si="62"/>
        <v>0</v>
      </c>
      <c r="N338" s="59">
        <f t="shared" si="62"/>
        <v>0</v>
      </c>
      <c r="O338" s="59">
        <f t="shared" si="62"/>
        <v>0</v>
      </c>
      <c r="P338" s="59">
        <f t="shared" si="62"/>
        <v>0</v>
      </c>
      <c r="Q338" s="59">
        <f t="shared" si="62"/>
        <v>0</v>
      </c>
      <c r="R338" s="93">
        <f t="shared" si="53"/>
        <v>0.9791902065289807</v>
      </c>
    </row>
    <row r="339" spans="1:18" ht="108.75" customHeight="1">
      <c r="A339" s="58"/>
      <c r="B339" s="58"/>
      <c r="C339" s="58" t="s">
        <v>238</v>
      </c>
      <c r="D339" s="52" t="s">
        <v>302</v>
      </c>
      <c r="E339" s="4">
        <v>500</v>
      </c>
      <c r="F339" s="59">
        <v>0</v>
      </c>
      <c r="G339" s="59">
        <v>0</v>
      </c>
      <c r="H339" s="59">
        <v>0</v>
      </c>
      <c r="I339" s="59">
        <v>0</v>
      </c>
      <c r="J339" s="59">
        <v>0</v>
      </c>
      <c r="K339" s="59">
        <v>0</v>
      </c>
      <c r="L339" s="59">
        <v>0</v>
      </c>
      <c r="M339" s="59">
        <v>0</v>
      </c>
      <c r="N339" s="59">
        <v>0</v>
      </c>
      <c r="O339" s="59">
        <v>0</v>
      </c>
      <c r="P339" s="59">
        <v>0</v>
      </c>
      <c r="Q339" s="59">
        <v>0</v>
      </c>
      <c r="R339" s="93">
        <f t="shared" si="53"/>
        <v>0</v>
      </c>
    </row>
    <row r="340" spans="1:18" ht="41.25">
      <c r="A340" s="58"/>
      <c r="B340" s="58"/>
      <c r="C340" s="58" t="s">
        <v>272</v>
      </c>
      <c r="D340" s="51" t="s">
        <v>299</v>
      </c>
      <c r="E340" s="4">
        <v>750000</v>
      </c>
      <c r="F340" s="4">
        <v>734882.25</v>
      </c>
      <c r="G340" s="4">
        <v>734882.25</v>
      </c>
      <c r="H340" s="4">
        <v>734882.25</v>
      </c>
      <c r="I340" s="59">
        <v>0</v>
      </c>
      <c r="J340" s="4">
        <v>734882.25</v>
      </c>
      <c r="K340" s="59">
        <v>0</v>
      </c>
      <c r="L340" s="59">
        <v>0</v>
      </c>
      <c r="M340" s="59">
        <v>0</v>
      </c>
      <c r="N340" s="59">
        <v>0</v>
      </c>
      <c r="O340" s="59">
        <v>0</v>
      </c>
      <c r="P340" s="59">
        <v>0</v>
      </c>
      <c r="Q340" s="59">
        <v>0</v>
      </c>
      <c r="R340" s="93">
        <f t="shared" si="53"/>
        <v>0.97984300000000002</v>
      </c>
    </row>
    <row r="341" spans="1:18">
      <c r="A341" s="58"/>
      <c r="B341" s="58" t="s">
        <v>968</v>
      </c>
      <c r="C341" s="58"/>
      <c r="D341" s="51" t="s">
        <v>969</v>
      </c>
      <c r="E341" s="4">
        <f>SUM(E342)</f>
        <v>5500</v>
      </c>
      <c r="F341" s="4">
        <f t="shared" ref="F341:Q341" si="63">SUM(F342)</f>
        <v>5496.9</v>
      </c>
      <c r="G341" s="59">
        <f t="shared" si="63"/>
        <v>5496.9</v>
      </c>
      <c r="H341" s="59">
        <f t="shared" si="63"/>
        <v>5496.9</v>
      </c>
      <c r="I341" s="59">
        <f t="shared" si="63"/>
        <v>0</v>
      </c>
      <c r="J341" s="59">
        <f t="shared" si="63"/>
        <v>5496.9</v>
      </c>
      <c r="K341" s="59">
        <f t="shared" si="63"/>
        <v>0</v>
      </c>
      <c r="L341" s="59">
        <f t="shared" si="63"/>
        <v>0</v>
      </c>
      <c r="M341" s="59">
        <f t="shared" si="63"/>
        <v>0</v>
      </c>
      <c r="N341" s="59">
        <f t="shared" si="63"/>
        <v>0</v>
      </c>
      <c r="O341" s="59">
        <f t="shared" si="63"/>
        <v>0</v>
      </c>
      <c r="P341" s="59">
        <f t="shared" si="63"/>
        <v>0</v>
      </c>
      <c r="Q341" s="59">
        <f t="shared" si="63"/>
        <v>0</v>
      </c>
      <c r="R341" s="93">
        <f t="shared" si="53"/>
        <v>0.99943636363636357</v>
      </c>
    </row>
    <row r="342" spans="1:18" ht="41.25">
      <c r="A342" s="58"/>
      <c r="B342" s="58"/>
      <c r="C342" s="58" t="s">
        <v>272</v>
      </c>
      <c r="D342" s="51" t="s">
        <v>299</v>
      </c>
      <c r="E342" s="4">
        <v>5500</v>
      </c>
      <c r="F342" s="4">
        <v>5496.9</v>
      </c>
      <c r="G342" s="4">
        <v>5496.9</v>
      </c>
      <c r="H342" s="4">
        <v>5496.9</v>
      </c>
      <c r="I342" s="59">
        <v>0</v>
      </c>
      <c r="J342" s="4">
        <v>5496.9</v>
      </c>
      <c r="K342" s="59">
        <v>0</v>
      </c>
      <c r="L342" s="59">
        <v>0</v>
      </c>
      <c r="M342" s="59">
        <v>0</v>
      </c>
      <c r="N342" s="59">
        <v>0</v>
      </c>
      <c r="O342" s="59">
        <v>0</v>
      </c>
      <c r="P342" s="59">
        <v>0</v>
      </c>
      <c r="Q342" s="59">
        <v>0</v>
      </c>
      <c r="R342" s="93">
        <f t="shared" si="53"/>
        <v>0.99943636363636357</v>
      </c>
    </row>
    <row r="343" spans="1:18" ht="24.75">
      <c r="A343" s="58"/>
      <c r="B343" s="58" t="s">
        <v>300</v>
      </c>
      <c r="C343" s="58"/>
      <c r="D343" s="51" t="s">
        <v>301</v>
      </c>
      <c r="E343" s="4">
        <f t="shared" ref="E343:Q343" si="64">SUM(E344:E346)</f>
        <v>4000</v>
      </c>
      <c r="F343" s="4">
        <f t="shared" si="64"/>
        <v>1789.92</v>
      </c>
      <c r="G343" s="59">
        <f t="shared" si="64"/>
        <v>1789.92</v>
      </c>
      <c r="H343" s="59">
        <f t="shared" si="64"/>
        <v>1789.92</v>
      </c>
      <c r="I343" s="59">
        <f t="shared" si="64"/>
        <v>0</v>
      </c>
      <c r="J343" s="59">
        <f t="shared" si="64"/>
        <v>1789.92</v>
      </c>
      <c r="K343" s="59">
        <f t="shared" si="64"/>
        <v>0</v>
      </c>
      <c r="L343" s="59">
        <f t="shared" si="64"/>
        <v>0</v>
      </c>
      <c r="M343" s="59">
        <f t="shared" si="64"/>
        <v>0</v>
      </c>
      <c r="N343" s="59">
        <f t="shared" si="64"/>
        <v>0</v>
      </c>
      <c r="O343" s="59">
        <f t="shared" si="64"/>
        <v>0</v>
      </c>
      <c r="P343" s="59">
        <f t="shared" si="64"/>
        <v>0</v>
      </c>
      <c r="Q343" s="59">
        <f t="shared" si="64"/>
        <v>0</v>
      </c>
      <c r="R343" s="93">
        <f t="shared" si="53"/>
        <v>0.44748000000000004</v>
      </c>
    </row>
    <row r="344" spans="1:18" ht="16.5">
      <c r="A344" s="58"/>
      <c r="B344" s="58"/>
      <c r="C344" s="58" t="s">
        <v>180</v>
      </c>
      <c r="D344" s="51" t="s">
        <v>181</v>
      </c>
      <c r="E344" s="4">
        <v>1000</v>
      </c>
      <c r="F344" s="4">
        <v>283.57</v>
      </c>
      <c r="G344" s="4">
        <v>283.57</v>
      </c>
      <c r="H344" s="4">
        <v>283.57</v>
      </c>
      <c r="I344" s="59">
        <v>0</v>
      </c>
      <c r="J344" s="4">
        <v>283.57</v>
      </c>
      <c r="K344" s="59">
        <v>0</v>
      </c>
      <c r="L344" s="59">
        <v>0</v>
      </c>
      <c r="M344" s="59">
        <v>0</v>
      </c>
      <c r="N344" s="59">
        <v>0</v>
      </c>
      <c r="O344" s="59">
        <v>0</v>
      </c>
      <c r="P344" s="59">
        <v>0</v>
      </c>
      <c r="Q344" s="59">
        <v>0</v>
      </c>
      <c r="R344" s="93">
        <f t="shared" si="53"/>
        <v>0.28356999999999999</v>
      </c>
    </row>
    <row r="345" spans="1:18" ht="49.5">
      <c r="A345" s="58"/>
      <c r="B345" s="58"/>
      <c r="C345" s="58" t="s">
        <v>190</v>
      </c>
      <c r="D345" s="51" t="s">
        <v>191</v>
      </c>
      <c r="E345" s="4">
        <v>700</v>
      </c>
      <c r="F345" s="4">
        <v>636.75</v>
      </c>
      <c r="G345" s="4">
        <v>636.75</v>
      </c>
      <c r="H345" s="4">
        <v>636.75</v>
      </c>
      <c r="I345" s="59">
        <v>0</v>
      </c>
      <c r="J345" s="4">
        <v>636.75</v>
      </c>
      <c r="K345" s="59">
        <v>0</v>
      </c>
      <c r="L345" s="59">
        <v>0</v>
      </c>
      <c r="M345" s="59">
        <v>0</v>
      </c>
      <c r="N345" s="59">
        <v>0</v>
      </c>
      <c r="O345" s="59">
        <v>0</v>
      </c>
      <c r="P345" s="59">
        <v>0</v>
      </c>
      <c r="Q345" s="59">
        <v>0</v>
      </c>
      <c r="R345" s="93">
        <f t="shared" si="53"/>
        <v>0.9096428571428572</v>
      </c>
    </row>
    <row r="346" spans="1:18" ht="24.75">
      <c r="A346" s="58"/>
      <c r="B346" s="58"/>
      <c r="C346" s="58" t="s">
        <v>231</v>
      </c>
      <c r="D346" s="51" t="s">
        <v>232</v>
      </c>
      <c r="E346" s="4">
        <v>2300</v>
      </c>
      <c r="F346" s="4">
        <v>869.6</v>
      </c>
      <c r="G346" s="4">
        <v>869.6</v>
      </c>
      <c r="H346" s="4">
        <v>869.6</v>
      </c>
      <c r="I346" s="59">
        <v>0</v>
      </c>
      <c r="J346" s="4">
        <v>869.6</v>
      </c>
      <c r="K346" s="59">
        <v>0</v>
      </c>
      <c r="L346" s="59">
        <v>0</v>
      </c>
      <c r="M346" s="59">
        <v>0</v>
      </c>
      <c r="N346" s="59">
        <v>0</v>
      </c>
      <c r="O346" s="59">
        <v>0</v>
      </c>
      <c r="P346" s="59">
        <v>0</v>
      </c>
      <c r="Q346" s="59">
        <v>0</v>
      </c>
      <c r="R346" s="93">
        <f t="shared" si="53"/>
        <v>0.37808695652173913</v>
      </c>
    </row>
    <row r="347" spans="1:18" ht="57.75">
      <c r="A347" s="58"/>
      <c r="B347" s="58" t="s">
        <v>109</v>
      </c>
      <c r="C347" s="58"/>
      <c r="D347" s="36" t="s">
        <v>110</v>
      </c>
      <c r="E347" s="65">
        <f t="shared" ref="E347:Q347" si="65">SUM(E348:E349)</f>
        <v>30958</v>
      </c>
      <c r="F347" s="65">
        <f t="shared" si="65"/>
        <v>29339.69</v>
      </c>
      <c r="G347" s="65">
        <f t="shared" si="65"/>
        <v>29339.69</v>
      </c>
      <c r="H347" s="65">
        <f t="shared" si="65"/>
        <v>29339.69</v>
      </c>
      <c r="I347" s="65">
        <f t="shared" si="65"/>
        <v>0</v>
      </c>
      <c r="J347" s="65">
        <f t="shared" si="65"/>
        <v>29339.69</v>
      </c>
      <c r="K347" s="65">
        <f t="shared" si="65"/>
        <v>0</v>
      </c>
      <c r="L347" s="65">
        <f t="shared" si="65"/>
        <v>0</v>
      </c>
      <c r="M347" s="65">
        <f t="shared" si="65"/>
        <v>0</v>
      </c>
      <c r="N347" s="65">
        <f t="shared" si="65"/>
        <v>0</v>
      </c>
      <c r="O347" s="65">
        <f t="shared" si="65"/>
        <v>0</v>
      </c>
      <c r="P347" s="65">
        <f t="shared" si="65"/>
        <v>0</v>
      </c>
      <c r="Q347" s="65">
        <f t="shared" si="65"/>
        <v>0</v>
      </c>
      <c r="R347" s="93">
        <f t="shared" si="53"/>
        <v>0.94772562827056006</v>
      </c>
    </row>
    <row r="348" spans="1:18" ht="104.25" customHeight="1">
      <c r="A348" s="58"/>
      <c r="B348" s="58"/>
      <c r="C348" s="83" t="s">
        <v>238</v>
      </c>
      <c r="D348" s="52" t="s">
        <v>302</v>
      </c>
      <c r="E348" s="77">
        <v>500</v>
      </c>
      <c r="F348" s="77">
        <v>0</v>
      </c>
      <c r="G348" s="77">
        <v>0</v>
      </c>
      <c r="H348" s="77">
        <v>0</v>
      </c>
      <c r="I348" s="78">
        <v>0</v>
      </c>
      <c r="J348" s="77">
        <v>0</v>
      </c>
      <c r="K348" s="78">
        <v>0</v>
      </c>
      <c r="L348" s="77">
        <v>0</v>
      </c>
      <c r="M348" s="78">
        <v>0</v>
      </c>
      <c r="N348" s="78">
        <v>0</v>
      </c>
      <c r="O348" s="78">
        <v>0</v>
      </c>
      <c r="P348" s="78">
        <v>0</v>
      </c>
      <c r="Q348" s="78">
        <v>0</v>
      </c>
      <c r="R348" s="162">
        <f t="shared" si="53"/>
        <v>0</v>
      </c>
    </row>
    <row r="349" spans="1:18" ht="18.75" customHeight="1">
      <c r="A349" s="58"/>
      <c r="B349" s="58"/>
      <c r="C349" s="58" t="s">
        <v>303</v>
      </c>
      <c r="D349" s="51" t="s">
        <v>304</v>
      </c>
      <c r="E349" s="4">
        <v>30458</v>
      </c>
      <c r="F349" s="4">
        <v>29339.69</v>
      </c>
      <c r="G349" s="4">
        <v>29339.69</v>
      </c>
      <c r="H349" s="4">
        <v>29339.69</v>
      </c>
      <c r="I349" s="4">
        <v>0</v>
      </c>
      <c r="J349" s="4">
        <v>29339.69</v>
      </c>
      <c r="K349" s="59">
        <v>0</v>
      </c>
      <c r="L349" s="59">
        <v>0</v>
      </c>
      <c r="M349" s="59">
        <v>0</v>
      </c>
      <c r="N349" s="59">
        <v>0</v>
      </c>
      <c r="O349" s="59">
        <v>0</v>
      </c>
      <c r="P349" s="59">
        <v>0</v>
      </c>
      <c r="Q349" s="59">
        <v>0</v>
      </c>
      <c r="R349" s="93">
        <f t="shared" si="53"/>
        <v>0.96328353798673583</v>
      </c>
    </row>
    <row r="350" spans="1:18" ht="33">
      <c r="A350" s="55"/>
      <c r="B350" s="58" t="s">
        <v>113</v>
      </c>
      <c r="C350" s="58"/>
      <c r="D350" s="51" t="s">
        <v>114</v>
      </c>
      <c r="E350" s="4">
        <f>SUM(E351:E353)</f>
        <v>297000</v>
      </c>
      <c r="F350" s="4">
        <f>SUM(F351:F353)</f>
        <v>277691.86</v>
      </c>
      <c r="G350" s="59">
        <f>SUM(G351:G353)</f>
        <v>277691.86</v>
      </c>
      <c r="H350" s="59">
        <f>SUM(H351:H353)</f>
        <v>1414.06</v>
      </c>
      <c r="I350" s="59">
        <f t="shared" ref="I350:N350" si="66">SUM(I351:I353)</f>
        <v>0</v>
      </c>
      <c r="J350" s="59">
        <f t="shared" si="66"/>
        <v>1414.06</v>
      </c>
      <c r="K350" s="59">
        <f t="shared" si="66"/>
        <v>0</v>
      </c>
      <c r="L350" s="59">
        <f t="shared" si="66"/>
        <v>276277.8</v>
      </c>
      <c r="M350" s="59">
        <f t="shared" si="66"/>
        <v>0</v>
      </c>
      <c r="N350" s="59">
        <f t="shared" si="66"/>
        <v>0</v>
      </c>
      <c r="O350" s="59">
        <f>SUM(O351:O353)</f>
        <v>0</v>
      </c>
      <c r="P350" s="59">
        <f>SUM(P351:P353)</f>
        <v>0</v>
      </c>
      <c r="Q350" s="59">
        <f>SUM(Q351:Q353)</f>
        <v>0</v>
      </c>
      <c r="R350" s="93">
        <f t="shared" ref="R350:R448" si="67">SUM(F350/E350)</f>
        <v>0.9349894276094276</v>
      </c>
    </row>
    <row r="351" spans="1:18" ht="90.75">
      <c r="A351" s="55"/>
      <c r="B351" s="58"/>
      <c r="C351" s="83" t="s">
        <v>238</v>
      </c>
      <c r="D351" s="52" t="s">
        <v>305</v>
      </c>
      <c r="E351" s="85">
        <v>1000</v>
      </c>
      <c r="F351" s="85">
        <v>0</v>
      </c>
      <c r="G351" s="85">
        <v>0</v>
      </c>
      <c r="H351" s="85">
        <v>0</v>
      </c>
      <c r="I351" s="86">
        <v>0</v>
      </c>
      <c r="J351" s="85">
        <v>0</v>
      </c>
      <c r="K351" s="86">
        <v>0</v>
      </c>
      <c r="L351" s="86">
        <v>0</v>
      </c>
      <c r="M351" s="86">
        <v>0</v>
      </c>
      <c r="N351" s="86">
        <v>0</v>
      </c>
      <c r="O351" s="86">
        <v>0</v>
      </c>
      <c r="P351" s="86">
        <v>0</v>
      </c>
      <c r="Q351" s="86">
        <v>0</v>
      </c>
      <c r="R351" s="93">
        <f t="shared" si="67"/>
        <v>0</v>
      </c>
    </row>
    <row r="352" spans="1:18">
      <c r="A352" s="55"/>
      <c r="B352" s="58"/>
      <c r="C352" s="58" t="s">
        <v>306</v>
      </c>
      <c r="D352" s="51" t="s">
        <v>307</v>
      </c>
      <c r="E352" s="4">
        <v>294500</v>
      </c>
      <c r="F352" s="4">
        <v>276277.8</v>
      </c>
      <c r="G352" s="4">
        <v>276277.8</v>
      </c>
      <c r="H352" s="59">
        <v>0</v>
      </c>
      <c r="I352" s="59">
        <v>0</v>
      </c>
      <c r="J352" s="59">
        <v>0</v>
      </c>
      <c r="K352" s="59">
        <v>0</v>
      </c>
      <c r="L352" s="4">
        <v>276277.8</v>
      </c>
      <c r="M352" s="59">
        <v>0</v>
      </c>
      <c r="N352" s="59">
        <v>0</v>
      </c>
      <c r="O352" s="59">
        <v>0</v>
      </c>
      <c r="P352" s="59">
        <v>0</v>
      </c>
      <c r="Q352" s="59">
        <v>0</v>
      </c>
      <c r="R352" s="93">
        <f t="shared" si="67"/>
        <v>0.93812495755517822</v>
      </c>
    </row>
    <row r="353" spans="1:18">
      <c r="A353" s="55"/>
      <c r="B353" s="58"/>
      <c r="C353" s="58" t="s">
        <v>188</v>
      </c>
      <c r="D353" s="51" t="s">
        <v>189</v>
      </c>
      <c r="E353" s="4">
        <v>1500</v>
      </c>
      <c r="F353" s="4">
        <v>1414.06</v>
      </c>
      <c r="G353" s="4">
        <v>1414.06</v>
      </c>
      <c r="H353" s="4">
        <v>1414.06</v>
      </c>
      <c r="I353" s="59">
        <v>0</v>
      </c>
      <c r="J353" s="4">
        <v>1414.06</v>
      </c>
      <c r="K353" s="59">
        <v>0</v>
      </c>
      <c r="L353" s="59">
        <v>0</v>
      </c>
      <c r="M353" s="59">
        <v>0</v>
      </c>
      <c r="N353" s="59">
        <v>0</v>
      </c>
      <c r="O353" s="59">
        <v>0</v>
      </c>
      <c r="P353" s="59">
        <v>0</v>
      </c>
      <c r="Q353" s="59">
        <v>0</v>
      </c>
      <c r="R353" s="93">
        <f t="shared" si="67"/>
        <v>0.94270666666666658</v>
      </c>
    </row>
    <row r="354" spans="1:18">
      <c r="A354" s="55"/>
      <c r="B354" s="58" t="s">
        <v>308</v>
      </c>
      <c r="C354" s="58"/>
      <c r="D354" s="51" t="s">
        <v>309</v>
      </c>
      <c r="E354" s="4">
        <f t="shared" ref="E354:L354" si="68">SUM(E355:E355)</f>
        <v>500</v>
      </c>
      <c r="F354" s="4">
        <f t="shared" si="68"/>
        <v>0</v>
      </c>
      <c r="G354" s="59">
        <f t="shared" si="68"/>
        <v>0</v>
      </c>
      <c r="H354" s="59">
        <f t="shared" si="68"/>
        <v>0</v>
      </c>
      <c r="I354" s="59">
        <f t="shared" si="68"/>
        <v>0</v>
      </c>
      <c r="J354" s="59">
        <f t="shared" si="68"/>
        <v>0</v>
      </c>
      <c r="K354" s="59">
        <f t="shared" si="68"/>
        <v>0</v>
      </c>
      <c r="L354" s="59">
        <f t="shared" si="68"/>
        <v>0</v>
      </c>
      <c r="M354" s="59">
        <v>0</v>
      </c>
      <c r="N354" s="59">
        <v>0</v>
      </c>
      <c r="O354" s="59">
        <f>SUM(O355:O355)</f>
        <v>0</v>
      </c>
      <c r="P354" s="59">
        <f>SUM(P355:P355)</f>
        <v>0</v>
      </c>
      <c r="Q354" s="59">
        <f>SUM(Q355:Q355)</f>
        <v>0</v>
      </c>
      <c r="R354" s="93">
        <f t="shared" si="67"/>
        <v>0</v>
      </c>
    </row>
    <row r="355" spans="1:18">
      <c r="A355" s="55"/>
      <c r="B355" s="58"/>
      <c r="C355" s="58" t="s">
        <v>306</v>
      </c>
      <c r="D355" s="51" t="s">
        <v>307</v>
      </c>
      <c r="E355" s="4">
        <v>500</v>
      </c>
      <c r="F355" s="4">
        <v>0</v>
      </c>
      <c r="G355" s="4">
        <v>0</v>
      </c>
      <c r="H355" s="59">
        <v>0</v>
      </c>
      <c r="I355" s="59">
        <v>0</v>
      </c>
      <c r="J355" s="59">
        <v>0</v>
      </c>
      <c r="K355" s="59">
        <v>0</v>
      </c>
      <c r="L355" s="4">
        <v>0</v>
      </c>
      <c r="M355" s="59">
        <v>0</v>
      </c>
      <c r="N355" s="59">
        <v>0</v>
      </c>
      <c r="O355" s="59">
        <v>0</v>
      </c>
      <c r="P355" s="59">
        <v>0</v>
      </c>
      <c r="Q355" s="59">
        <v>0</v>
      </c>
      <c r="R355" s="93">
        <f t="shared" si="67"/>
        <v>0</v>
      </c>
    </row>
    <row r="356" spans="1:18">
      <c r="A356" s="55"/>
      <c r="B356" s="58" t="s">
        <v>115</v>
      </c>
      <c r="C356" s="58"/>
      <c r="D356" s="51" t="s">
        <v>116</v>
      </c>
      <c r="E356" s="4">
        <f t="shared" ref="E356:L356" si="69">SUM(E357:E358)</f>
        <v>379500</v>
      </c>
      <c r="F356" s="4">
        <f t="shared" si="69"/>
        <v>367680.33</v>
      </c>
      <c r="G356" s="59">
        <f t="shared" si="69"/>
        <v>367680.33</v>
      </c>
      <c r="H356" s="59">
        <f t="shared" si="69"/>
        <v>0</v>
      </c>
      <c r="I356" s="59">
        <f t="shared" si="69"/>
        <v>0</v>
      </c>
      <c r="J356" s="59">
        <f t="shared" si="69"/>
        <v>0</v>
      </c>
      <c r="K356" s="59">
        <f t="shared" si="69"/>
        <v>0</v>
      </c>
      <c r="L356" s="59">
        <f t="shared" si="69"/>
        <v>367680.33</v>
      </c>
      <c r="M356" s="59">
        <v>0</v>
      </c>
      <c r="N356" s="59">
        <v>0</v>
      </c>
      <c r="O356" s="59">
        <f>SUM(O357:O358)</f>
        <v>0</v>
      </c>
      <c r="P356" s="59">
        <f>SUM(P357:P358)</f>
        <v>0</v>
      </c>
      <c r="Q356" s="59">
        <f>SUM(Q357:Q358)</f>
        <v>0</v>
      </c>
      <c r="R356" s="93">
        <f t="shared" si="67"/>
        <v>0.96885462450592885</v>
      </c>
    </row>
    <row r="357" spans="1:18" ht="102.75" customHeight="1">
      <c r="A357" s="55"/>
      <c r="B357" s="58"/>
      <c r="C357" s="83" t="s">
        <v>238</v>
      </c>
      <c r="D357" s="52" t="s">
        <v>302</v>
      </c>
      <c r="E357" s="77">
        <v>2500</v>
      </c>
      <c r="F357" s="77">
        <v>0</v>
      </c>
      <c r="G357" s="77">
        <v>0</v>
      </c>
      <c r="H357" s="77">
        <v>0</v>
      </c>
      <c r="I357" s="78">
        <v>0</v>
      </c>
      <c r="J357" s="77">
        <v>0</v>
      </c>
      <c r="K357" s="78">
        <v>0</v>
      </c>
      <c r="L357" s="78">
        <v>0</v>
      </c>
      <c r="M357" s="78">
        <v>0</v>
      </c>
      <c r="N357" s="78">
        <v>0</v>
      </c>
      <c r="O357" s="78">
        <v>0</v>
      </c>
      <c r="P357" s="78">
        <v>0</v>
      </c>
      <c r="Q357" s="78">
        <v>0</v>
      </c>
      <c r="R357" s="93">
        <f t="shared" si="67"/>
        <v>0</v>
      </c>
    </row>
    <row r="358" spans="1:18">
      <c r="A358" s="55"/>
      <c r="B358" s="58"/>
      <c r="C358" s="58" t="s">
        <v>306</v>
      </c>
      <c r="D358" s="51" t="s">
        <v>307</v>
      </c>
      <c r="E358" s="72">
        <v>377000</v>
      </c>
      <c r="F358" s="72">
        <v>367680.33</v>
      </c>
      <c r="G358" s="72">
        <v>367680.33</v>
      </c>
      <c r="H358" s="67">
        <v>0</v>
      </c>
      <c r="I358" s="67">
        <v>0</v>
      </c>
      <c r="J358" s="67">
        <v>0</v>
      </c>
      <c r="K358" s="67">
        <v>0</v>
      </c>
      <c r="L358" s="72">
        <v>367680.33</v>
      </c>
      <c r="M358" s="67">
        <v>0</v>
      </c>
      <c r="N358" s="67">
        <v>0</v>
      </c>
      <c r="O358" s="59">
        <v>0</v>
      </c>
      <c r="P358" s="59">
        <v>0</v>
      </c>
      <c r="Q358" s="59">
        <v>0</v>
      </c>
      <c r="R358" s="93">
        <f t="shared" si="67"/>
        <v>0.9752793899204244</v>
      </c>
    </row>
    <row r="359" spans="1:18" ht="16.5">
      <c r="A359" s="55"/>
      <c r="B359" s="58" t="s">
        <v>117</v>
      </c>
      <c r="C359" s="58"/>
      <c r="D359" s="51" t="s">
        <v>118</v>
      </c>
      <c r="E359" s="4">
        <f t="shared" ref="E359:Q359" si="70">SUM(E360:E375)</f>
        <v>1374750</v>
      </c>
      <c r="F359" s="4">
        <f t="shared" si="70"/>
        <v>1342985.76</v>
      </c>
      <c r="G359" s="4">
        <f t="shared" si="70"/>
        <v>1342985.76</v>
      </c>
      <c r="H359" s="4">
        <f t="shared" si="70"/>
        <v>1331877.56</v>
      </c>
      <c r="I359" s="4">
        <f t="shared" si="70"/>
        <v>1135358.1900000002</v>
      </c>
      <c r="J359" s="4">
        <f t="shared" si="70"/>
        <v>196519.37</v>
      </c>
      <c r="K359" s="4">
        <f t="shared" si="70"/>
        <v>0</v>
      </c>
      <c r="L359" s="4">
        <f t="shared" si="70"/>
        <v>11108.2</v>
      </c>
      <c r="M359" s="4">
        <f t="shared" si="70"/>
        <v>0</v>
      </c>
      <c r="N359" s="4">
        <f t="shared" si="70"/>
        <v>0</v>
      </c>
      <c r="O359" s="4">
        <f t="shared" si="70"/>
        <v>0</v>
      </c>
      <c r="P359" s="4">
        <f t="shared" si="70"/>
        <v>0</v>
      </c>
      <c r="Q359" s="59">
        <f t="shared" si="70"/>
        <v>0</v>
      </c>
      <c r="R359" s="93">
        <f t="shared" si="67"/>
        <v>0.97689453355155487</v>
      </c>
    </row>
    <row r="360" spans="1:18" ht="24.75">
      <c r="A360" s="55"/>
      <c r="B360" s="58"/>
      <c r="C360" s="58" t="s">
        <v>166</v>
      </c>
      <c r="D360" s="51" t="s">
        <v>289</v>
      </c>
      <c r="E360" s="4">
        <v>11500</v>
      </c>
      <c r="F360" s="4">
        <v>11108.2</v>
      </c>
      <c r="G360" s="4">
        <v>11108.2</v>
      </c>
      <c r="H360" s="59">
        <v>0</v>
      </c>
      <c r="I360" s="59">
        <v>0</v>
      </c>
      <c r="J360" s="59">
        <v>0</v>
      </c>
      <c r="K360" s="59">
        <v>0</v>
      </c>
      <c r="L360" s="4">
        <v>11108.2</v>
      </c>
      <c r="M360" s="59">
        <v>0</v>
      </c>
      <c r="N360" s="59">
        <v>0</v>
      </c>
      <c r="O360" s="59">
        <v>0</v>
      </c>
      <c r="P360" s="59">
        <v>0</v>
      </c>
      <c r="Q360" s="59">
        <v>0</v>
      </c>
      <c r="R360" s="93">
        <f t="shared" si="67"/>
        <v>0.96593043478260876</v>
      </c>
    </row>
    <row r="361" spans="1:18" ht="16.5">
      <c r="A361" s="55"/>
      <c r="B361" s="58"/>
      <c r="C361" s="58" t="s">
        <v>168</v>
      </c>
      <c r="D361" s="51" t="s">
        <v>169</v>
      </c>
      <c r="E361" s="4">
        <v>899150</v>
      </c>
      <c r="F361" s="4">
        <v>887818.56</v>
      </c>
      <c r="G361" s="4">
        <v>887818.56</v>
      </c>
      <c r="H361" s="4">
        <v>887818.56</v>
      </c>
      <c r="I361" s="4">
        <v>887818.56</v>
      </c>
      <c r="J361" s="59">
        <v>0</v>
      </c>
      <c r="K361" s="59">
        <v>0</v>
      </c>
      <c r="L361" s="59">
        <v>0</v>
      </c>
      <c r="M361" s="59">
        <v>0</v>
      </c>
      <c r="N361" s="59">
        <v>0</v>
      </c>
      <c r="O361" s="59">
        <v>0</v>
      </c>
      <c r="P361" s="59">
        <v>0</v>
      </c>
      <c r="Q361" s="59">
        <v>0</v>
      </c>
      <c r="R361" s="93">
        <f t="shared" si="67"/>
        <v>0.98739760885280548</v>
      </c>
    </row>
    <row r="362" spans="1:18" ht="16.5">
      <c r="A362" s="55"/>
      <c r="B362" s="58"/>
      <c r="C362" s="58" t="s">
        <v>170</v>
      </c>
      <c r="D362" s="51" t="s">
        <v>171</v>
      </c>
      <c r="E362" s="4">
        <v>66000</v>
      </c>
      <c r="F362" s="4">
        <v>65908.06</v>
      </c>
      <c r="G362" s="4">
        <v>65908.06</v>
      </c>
      <c r="H362" s="4">
        <v>65908.06</v>
      </c>
      <c r="I362" s="4">
        <v>65908.06</v>
      </c>
      <c r="J362" s="59">
        <v>0</v>
      </c>
      <c r="K362" s="59">
        <v>0</v>
      </c>
      <c r="L362" s="59">
        <v>0</v>
      </c>
      <c r="M362" s="59">
        <v>0</v>
      </c>
      <c r="N362" s="59">
        <v>0</v>
      </c>
      <c r="O362" s="59">
        <v>0</v>
      </c>
      <c r="P362" s="59">
        <v>0</v>
      </c>
      <c r="Q362" s="59">
        <v>0</v>
      </c>
      <c r="R362" s="93">
        <f t="shared" si="67"/>
        <v>0.99860696969696972</v>
      </c>
    </row>
    <row r="363" spans="1:18" ht="16.5">
      <c r="A363" s="55"/>
      <c r="B363" s="58"/>
      <c r="C363" s="58" t="s">
        <v>172</v>
      </c>
      <c r="D363" s="51" t="s">
        <v>173</v>
      </c>
      <c r="E363" s="4">
        <v>165300</v>
      </c>
      <c r="F363" s="4">
        <v>161188.07</v>
      </c>
      <c r="G363" s="4">
        <v>161188.07</v>
      </c>
      <c r="H363" s="4">
        <v>161188.07</v>
      </c>
      <c r="I363" s="4">
        <v>161188.07</v>
      </c>
      <c r="J363" s="59">
        <v>0</v>
      </c>
      <c r="K363" s="59">
        <v>0</v>
      </c>
      <c r="L363" s="59">
        <v>0</v>
      </c>
      <c r="M363" s="59">
        <v>0</v>
      </c>
      <c r="N363" s="59">
        <v>0</v>
      </c>
      <c r="O363" s="59">
        <v>0</v>
      </c>
      <c r="P363" s="59">
        <v>0</v>
      </c>
      <c r="Q363" s="59">
        <v>0</v>
      </c>
      <c r="R363" s="93">
        <f t="shared" si="67"/>
        <v>0.97512444041137325</v>
      </c>
    </row>
    <row r="364" spans="1:18" ht="16.5">
      <c r="A364" s="55"/>
      <c r="B364" s="58"/>
      <c r="C364" s="58" t="s">
        <v>174</v>
      </c>
      <c r="D364" s="51" t="s">
        <v>175</v>
      </c>
      <c r="E364" s="4">
        <v>12200</v>
      </c>
      <c r="F364" s="4">
        <v>11443.5</v>
      </c>
      <c r="G364" s="4">
        <v>11443.5</v>
      </c>
      <c r="H364" s="4">
        <v>11443.5</v>
      </c>
      <c r="I364" s="4">
        <v>11443.5</v>
      </c>
      <c r="J364" s="59">
        <v>0</v>
      </c>
      <c r="K364" s="59">
        <v>0</v>
      </c>
      <c r="L364" s="59">
        <v>0</v>
      </c>
      <c r="M364" s="59">
        <v>0</v>
      </c>
      <c r="N364" s="59">
        <v>0</v>
      </c>
      <c r="O364" s="59">
        <v>0</v>
      </c>
      <c r="P364" s="59">
        <v>0</v>
      </c>
      <c r="Q364" s="59">
        <v>0</v>
      </c>
      <c r="R364" s="93">
        <f t="shared" si="67"/>
        <v>0.93799180327868847</v>
      </c>
    </row>
    <row r="365" spans="1:18" ht="33">
      <c r="A365" s="55"/>
      <c r="B365" s="58"/>
      <c r="C365" s="58" t="s">
        <v>178</v>
      </c>
      <c r="D365" s="51" t="s">
        <v>179</v>
      </c>
      <c r="E365" s="4">
        <v>43000</v>
      </c>
      <c r="F365" s="4">
        <v>41019</v>
      </c>
      <c r="G365" s="4">
        <v>41019</v>
      </c>
      <c r="H365" s="4">
        <v>41019</v>
      </c>
      <c r="I365" s="4">
        <v>0</v>
      </c>
      <c r="J365" s="4">
        <v>41019</v>
      </c>
      <c r="K365" s="59">
        <v>0</v>
      </c>
      <c r="L365" s="59">
        <v>0</v>
      </c>
      <c r="M365" s="59">
        <v>0</v>
      </c>
      <c r="N365" s="59">
        <v>0</v>
      </c>
      <c r="O365" s="59">
        <v>0</v>
      </c>
      <c r="P365" s="59">
        <v>0</v>
      </c>
      <c r="Q365" s="59">
        <v>0</v>
      </c>
      <c r="R365" s="93">
        <f t="shared" si="67"/>
        <v>0.95393023255813958</v>
      </c>
    </row>
    <row r="366" spans="1:18" ht="16.5">
      <c r="A366" s="55"/>
      <c r="B366" s="58"/>
      <c r="C366" s="58" t="s">
        <v>176</v>
      </c>
      <c r="D366" s="51" t="s">
        <v>177</v>
      </c>
      <c r="E366" s="4">
        <v>9000</v>
      </c>
      <c r="F366" s="4">
        <v>9000</v>
      </c>
      <c r="G366" s="4">
        <v>9000</v>
      </c>
      <c r="H366" s="4">
        <v>9000</v>
      </c>
      <c r="I366" s="4">
        <v>9000</v>
      </c>
      <c r="J366" s="4">
        <v>0</v>
      </c>
      <c r="K366" s="59">
        <v>0</v>
      </c>
      <c r="L366" s="59">
        <v>0</v>
      </c>
      <c r="M366" s="59">
        <v>0</v>
      </c>
      <c r="N366" s="59">
        <v>0</v>
      </c>
      <c r="O366" s="59">
        <v>0</v>
      </c>
      <c r="P366" s="59">
        <v>0</v>
      </c>
      <c r="Q366" s="59">
        <v>0</v>
      </c>
      <c r="R366" s="93">
        <f t="shared" si="67"/>
        <v>1</v>
      </c>
    </row>
    <row r="367" spans="1:18" ht="16.5">
      <c r="A367" s="55"/>
      <c r="B367" s="58"/>
      <c r="C367" s="58" t="s">
        <v>180</v>
      </c>
      <c r="D367" s="51" t="s">
        <v>181</v>
      </c>
      <c r="E367" s="4">
        <v>40500</v>
      </c>
      <c r="F367" s="4">
        <v>35634.400000000001</v>
      </c>
      <c r="G367" s="4">
        <v>35634.400000000001</v>
      </c>
      <c r="H367" s="4">
        <v>35634.400000000001</v>
      </c>
      <c r="I367" s="59">
        <v>0</v>
      </c>
      <c r="J367" s="4">
        <v>35634.400000000001</v>
      </c>
      <c r="K367" s="59">
        <v>0</v>
      </c>
      <c r="L367" s="59">
        <v>0</v>
      </c>
      <c r="M367" s="59">
        <v>0</v>
      </c>
      <c r="N367" s="59">
        <v>0</v>
      </c>
      <c r="O367" s="59">
        <v>0</v>
      </c>
      <c r="P367" s="59">
        <v>0</v>
      </c>
      <c r="Q367" s="59">
        <v>0</v>
      </c>
      <c r="R367" s="93">
        <f t="shared" si="67"/>
        <v>0.87986172839506172</v>
      </c>
    </row>
    <row r="368" spans="1:18" ht="16.5">
      <c r="A368" s="55"/>
      <c r="B368" s="58"/>
      <c r="C368" s="58" t="s">
        <v>184</v>
      </c>
      <c r="D368" s="60" t="s">
        <v>185</v>
      </c>
      <c r="E368" s="4">
        <v>500</v>
      </c>
      <c r="F368" s="4">
        <v>350</v>
      </c>
      <c r="G368" s="4">
        <v>350</v>
      </c>
      <c r="H368" s="4">
        <v>350</v>
      </c>
      <c r="I368" s="59">
        <v>0</v>
      </c>
      <c r="J368" s="4">
        <v>350</v>
      </c>
      <c r="K368" s="59">
        <v>0</v>
      </c>
      <c r="L368" s="59">
        <v>0</v>
      </c>
      <c r="M368" s="59">
        <v>0</v>
      </c>
      <c r="N368" s="59">
        <v>0</v>
      </c>
      <c r="O368" s="59">
        <v>0</v>
      </c>
      <c r="P368" s="59">
        <v>0</v>
      </c>
      <c r="Q368" s="59">
        <v>0</v>
      </c>
      <c r="R368" s="93">
        <f t="shared" si="67"/>
        <v>0.7</v>
      </c>
    </row>
    <row r="369" spans="1:18" ht="16.5">
      <c r="A369" s="55"/>
      <c r="B369" s="58"/>
      <c r="C369" s="58" t="s">
        <v>186</v>
      </c>
      <c r="D369" s="51" t="s">
        <v>187</v>
      </c>
      <c r="E369" s="4">
        <v>2000</v>
      </c>
      <c r="F369" s="4">
        <v>1250</v>
      </c>
      <c r="G369" s="4">
        <v>1250</v>
      </c>
      <c r="H369" s="4">
        <v>1250</v>
      </c>
      <c r="I369" s="59">
        <v>0</v>
      </c>
      <c r="J369" s="4">
        <v>1250</v>
      </c>
      <c r="K369" s="59">
        <v>0</v>
      </c>
      <c r="L369" s="59">
        <v>0</v>
      </c>
      <c r="M369" s="59">
        <v>0</v>
      </c>
      <c r="N369" s="59">
        <v>0</v>
      </c>
      <c r="O369" s="59">
        <v>0</v>
      </c>
      <c r="P369" s="59">
        <v>0</v>
      </c>
      <c r="Q369" s="59">
        <v>0</v>
      </c>
      <c r="R369" s="93">
        <f t="shared" si="67"/>
        <v>0.625</v>
      </c>
    </row>
    <row r="370" spans="1:18">
      <c r="A370" s="55"/>
      <c r="B370" s="58"/>
      <c r="C370" s="58" t="s">
        <v>188</v>
      </c>
      <c r="D370" s="51" t="s">
        <v>189</v>
      </c>
      <c r="E370" s="4">
        <v>49000</v>
      </c>
      <c r="F370" s="4">
        <v>45671.21</v>
      </c>
      <c r="G370" s="4">
        <v>45671.21</v>
      </c>
      <c r="H370" s="4">
        <v>45671.21</v>
      </c>
      <c r="I370" s="59">
        <v>0</v>
      </c>
      <c r="J370" s="4">
        <v>45671.21</v>
      </c>
      <c r="K370" s="59">
        <v>0</v>
      </c>
      <c r="L370" s="59">
        <v>0</v>
      </c>
      <c r="M370" s="59">
        <v>0</v>
      </c>
      <c r="N370" s="59">
        <v>0</v>
      </c>
      <c r="O370" s="59">
        <v>0</v>
      </c>
      <c r="P370" s="59">
        <v>0</v>
      </c>
      <c r="Q370" s="59">
        <v>0</v>
      </c>
      <c r="R370" s="93">
        <f t="shared" si="67"/>
        <v>0.93206551020408157</v>
      </c>
    </row>
    <row r="371" spans="1:18" ht="49.5">
      <c r="A371" s="55"/>
      <c r="B371" s="58"/>
      <c r="C371" s="58" t="s">
        <v>190</v>
      </c>
      <c r="D371" s="51" t="s">
        <v>191</v>
      </c>
      <c r="E371" s="4">
        <v>3000</v>
      </c>
      <c r="F371" s="4">
        <v>2508.2199999999998</v>
      </c>
      <c r="G371" s="4">
        <v>2508.2199999999998</v>
      </c>
      <c r="H371" s="4">
        <v>2508.2199999999998</v>
      </c>
      <c r="I371" s="59">
        <v>0</v>
      </c>
      <c r="J371" s="4">
        <v>2508.2199999999998</v>
      </c>
      <c r="K371" s="59">
        <v>0</v>
      </c>
      <c r="L371" s="59">
        <v>0</v>
      </c>
      <c r="M371" s="59">
        <v>0</v>
      </c>
      <c r="N371" s="59">
        <v>0</v>
      </c>
      <c r="O371" s="59">
        <v>0</v>
      </c>
      <c r="P371" s="59">
        <v>0</v>
      </c>
      <c r="Q371" s="59">
        <v>0</v>
      </c>
      <c r="R371" s="93">
        <f t="shared" si="67"/>
        <v>0.83607333333333322</v>
      </c>
    </row>
    <row r="372" spans="1:18" ht="16.5">
      <c r="A372" s="55"/>
      <c r="B372" s="58"/>
      <c r="C372" s="58" t="s">
        <v>193</v>
      </c>
      <c r="D372" s="51" t="s">
        <v>230</v>
      </c>
      <c r="E372" s="4">
        <v>33000</v>
      </c>
      <c r="F372" s="4">
        <v>31977.119999999999</v>
      </c>
      <c r="G372" s="4">
        <v>31977.119999999999</v>
      </c>
      <c r="H372" s="4">
        <v>31977.119999999999</v>
      </c>
      <c r="I372" s="59">
        <v>0</v>
      </c>
      <c r="J372" s="4">
        <v>31977.119999999999</v>
      </c>
      <c r="K372" s="59">
        <v>0</v>
      </c>
      <c r="L372" s="59">
        <v>0</v>
      </c>
      <c r="M372" s="59">
        <v>0</v>
      </c>
      <c r="N372" s="59">
        <v>0</v>
      </c>
      <c r="O372" s="59">
        <v>0</v>
      </c>
      <c r="P372" s="59">
        <v>0</v>
      </c>
      <c r="Q372" s="59">
        <v>0</v>
      </c>
      <c r="R372" s="93">
        <f t="shared" si="67"/>
        <v>0.96900363636363629</v>
      </c>
    </row>
    <row r="373" spans="1:18">
      <c r="A373" s="55"/>
      <c r="B373" s="58"/>
      <c r="C373" s="58" t="s">
        <v>194</v>
      </c>
      <c r="D373" s="51" t="s">
        <v>195</v>
      </c>
      <c r="E373" s="4">
        <v>600</v>
      </c>
      <c r="F373" s="4">
        <v>69</v>
      </c>
      <c r="G373" s="4">
        <v>69</v>
      </c>
      <c r="H373" s="4">
        <v>69</v>
      </c>
      <c r="I373" s="59">
        <v>0</v>
      </c>
      <c r="J373" s="4">
        <v>69</v>
      </c>
      <c r="K373" s="59">
        <v>0</v>
      </c>
      <c r="L373" s="59">
        <v>0</v>
      </c>
      <c r="M373" s="59">
        <v>0</v>
      </c>
      <c r="N373" s="59">
        <v>0</v>
      </c>
      <c r="O373" s="59">
        <v>0</v>
      </c>
      <c r="P373" s="59">
        <v>0</v>
      </c>
      <c r="Q373" s="59">
        <v>0</v>
      </c>
      <c r="R373" s="93">
        <f t="shared" si="67"/>
        <v>0.115</v>
      </c>
    </row>
    <row r="374" spans="1:18" ht="24.75">
      <c r="A374" s="55"/>
      <c r="B374" s="58"/>
      <c r="C374" s="58" t="s">
        <v>196</v>
      </c>
      <c r="D374" s="51" t="s">
        <v>197</v>
      </c>
      <c r="E374" s="4">
        <v>33000</v>
      </c>
      <c r="F374" s="4">
        <v>32434.22</v>
      </c>
      <c r="G374" s="4">
        <v>32434.22</v>
      </c>
      <c r="H374" s="4">
        <v>32434.22</v>
      </c>
      <c r="I374" s="59">
        <v>0</v>
      </c>
      <c r="J374" s="4">
        <v>32434.22</v>
      </c>
      <c r="K374" s="59">
        <v>0</v>
      </c>
      <c r="L374" s="59">
        <v>0</v>
      </c>
      <c r="M374" s="59">
        <v>0</v>
      </c>
      <c r="N374" s="59">
        <v>0</v>
      </c>
      <c r="O374" s="59">
        <v>0</v>
      </c>
      <c r="P374" s="59">
        <v>0</v>
      </c>
      <c r="Q374" s="59">
        <v>0</v>
      </c>
      <c r="R374" s="93">
        <f t="shared" si="67"/>
        <v>0.98285515151515157</v>
      </c>
    </row>
    <row r="375" spans="1:18" ht="24.75">
      <c r="A375" s="55"/>
      <c r="B375" s="58"/>
      <c r="C375" s="58" t="s">
        <v>231</v>
      </c>
      <c r="D375" s="51" t="s">
        <v>232</v>
      </c>
      <c r="E375" s="4">
        <v>7000</v>
      </c>
      <c r="F375" s="4">
        <v>5606.2</v>
      </c>
      <c r="G375" s="4">
        <v>5606.2</v>
      </c>
      <c r="H375" s="4">
        <v>5606.2</v>
      </c>
      <c r="I375" s="59">
        <v>0</v>
      </c>
      <c r="J375" s="4">
        <v>5606.2</v>
      </c>
      <c r="K375" s="59">
        <v>0</v>
      </c>
      <c r="L375" s="59">
        <v>0</v>
      </c>
      <c r="M375" s="59">
        <v>0</v>
      </c>
      <c r="N375" s="59">
        <v>0</v>
      </c>
      <c r="O375" s="59">
        <v>0</v>
      </c>
      <c r="P375" s="59">
        <v>0</v>
      </c>
      <c r="Q375" s="59">
        <v>0</v>
      </c>
      <c r="R375" s="93">
        <f t="shared" si="67"/>
        <v>0.80088571428571431</v>
      </c>
    </row>
    <row r="376" spans="1:18" ht="24.75">
      <c r="A376" s="55"/>
      <c r="B376" s="58" t="s">
        <v>120</v>
      </c>
      <c r="C376" s="58"/>
      <c r="D376" s="51" t="s">
        <v>121</v>
      </c>
      <c r="E376" s="4">
        <f>SUM(E377)</f>
        <v>450000</v>
      </c>
      <c r="F376" s="4">
        <f>SUM(F377)</f>
        <v>428837.5</v>
      </c>
      <c r="G376" s="59">
        <f>SUM(G377)</f>
        <v>428837.5</v>
      </c>
      <c r="H376" s="59">
        <f>SUM(H377)</f>
        <v>428837.5</v>
      </c>
      <c r="I376" s="59">
        <f t="shared" ref="I376:N376" si="71">SUM(I377)</f>
        <v>0</v>
      </c>
      <c r="J376" s="59">
        <f t="shared" si="71"/>
        <v>428837.5</v>
      </c>
      <c r="K376" s="59">
        <f t="shared" si="71"/>
        <v>0</v>
      </c>
      <c r="L376" s="59">
        <f t="shared" si="71"/>
        <v>0</v>
      </c>
      <c r="M376" s="59">
        <f t="shared" si="71"/>
        <v>0</v>
      </c>
      <c r="N376" s="59">
        <f t="shared" si="71"/>
        <v>0</v>
      </c>
      <c r="O376" s="59">
        <f>SUM(O377)</f>
        <v>0</v>
      </c>
      <c r="P376" s="59">
        <f>SUM(P377)</f>
        <v>0</v>
      </c>
      <c r="Q376" s="59">
        <f>SUM(Q377)</f>
        <v>0</v>
      </c>
      <c r="R376" s="93">
        <f t="shared" si="67"/>
        <v>0.95297222222222222</v>
      </c>
    </row>
    <row r="377" spans="1:18">
      <c r="A377" s="55"/>
      <c r="B377" s="58"/>
      <c r="C377" s="58" t="s">
        <v>188</v>
      </c>
      <c r="D377" s="51" t="s">
        <v>189</v>
      </c>
      <c r="E377" s="4">
        <v>450000</v>
      </c>
      <c r="F377" s="4">
        <v>428837.5</v>
      </c>
      <c r="G377" s="4">
        <v>428837.5</v>
      </c>
      <c r="H377" s="4">
        <v>428837.5</v>
      </c>
      <c r="I377" s="59">
        <v>0</v>
      </c>
      <c r="J377" s="4">
        <v>428837.5</v>
      </c>
      <c r="K377" s="59">
        <v>0</v>
      </c>
      <c r="L377" s="59">
        <v>0</v>
      </c>
      <c r="M377" s="59">
        <v>0</v>
      </c>
      <c r="N377" s="59">
        <v>0</v>
      </c>
      <c r="O377" s="59">
        <v>0</v>
      </c>
      <c r="P377" s="59">
        <v>0</v>
      </c>
      <c r="Q377" s="59">
        <v>0</v>
      </c>
      <c r="R377" s="93">
        <f t="shared" si="67"/>
        <v>0.95297222222222222</v>
      </c>
    </row>
    <row r="378" spans="1:18" ht="16.5">
      <c r="A378" s="55"/>
      <c r="B378" s="58" t="s">
        <v>593</v>
      </c>
      <c r="C378" s="58"/>
      <c r="D378" s="36" t="s">
        <v>594</v>
      </c>
      <c r="E378" s="4">
        <f t="shared" ref="E378:Q378" si="72">SUM(E379:E380)</f>
        <v>350000</v>
      </c>
      <c r="F378" s="4">
        <f t="shared" si="72"/>
        <v>307985.63</v>
      </c>
      <c r="G378" s="4">
        <f t="shared" si="72"/>
        <v>307985.63</v>
      </c>
      <c r="H378" s="4">
        <f t="shared" si="72"/>
        <v>0</v>
      </c>
      <c r="I378" s="4">
        <f t="shared" si="72"/>
        <v>0</v>
      </c>
      <c r="J378" s="4">
        <f t="shared" si="72"/>
        <v>0</v>
      </c>
      <c r="K378" s="4">
        <f t="shared" si="72"/>
        <v>20000</v>
      </c>
      <c r="L378" s="4">
        <f t="shared" si="72"/>
        <v>287985.63</v>
      </c>
      <c r="M378" s="4">
        <f t="shared" si="72"/>
        <v>0</v>
      </c>
      <c r="N378" s="4">
        <f t="shared" si="72"/>
        <v>0</v>
      </c>
      <c r="O378" s="4">
        <f t="shared" si="72"/>
        <v>0</v>
      </c>
      <c r="P378" s="4">
        <f t="shared" si="72"/>
        <v>0</v>
      </c>
      <c r="Q378" s="59">
        <f t="shared" si="72"/>
        <v>0</v>
      </c>
      <c r="R378" s="93">
        <f t="shared" si="67"/>
        <v>0.87995894285714282</v>
      </c>
    </row>
    <row r="379" spans="1:18" ht="95.25" customHeight="1">
      <c r="A379" s="55"/>
      <c r="B379" s="58"/>
      <c r="C379" s="58" t="s">
        <v>107</v>
      </c>
      <c r="D379" s="51" t="s">
        <v>237</v>
      </c>
      <c r="E379" s="4">
        <v>20000</v>
      </c>
      <c r="F379" s="4">
        <v>20000</v>
      </c>
      <c r="G379" s="4">
        <v>20000</v>
      </c>
      <c r="H379" s="59">
        <v>0</v>
      </c>
      <c r="I379" s="59">
        <v>0</v>
      </c>
      <c r="J379" s="59">
        <v>0</v>
      </c>
      <c r="K379" s="4">
        <v>20000</v>
      </c>
      <c r="L379" s="59">
        <v>0</v>
      </c>
      <c r="M379" s="59">
        <v>0</v>
      </c>
      <c r="N379" s="59">
        <v>0</v>
      </c>
      <c r="O379" s="59">
        <v>0</v>
      </c>
      <c r="P379" s="59">
        <v>0</v>
      </c>
      <c r="Q379" s="59">
        <v>0</v>
      </c>
      <c r="R379" s="93">
        <f t="shared" si="67"/>
        <v>1</v>
      </c>
    </row>
    <row r="380" spans="1:18">
      <c r="A380" s="55"/>
      <c r="B380" s="58"/>
      <c r="C380" s="58" t="s">
        <v>306</v>
      </c>
      <c r="D380" s="51" t="s">
        <v>307</v>
      </c>
      <c r="E380" s="4">
        <v>330000</v>
      </c>
      <c r="F380" s="4">
        <v>287985.63</v>
      </c>
      <c r="G380" s="4">
        <v>287985.63</v>
      </c>
      <c r="H380" s="59">
        <v>0</v>
      </c>
      <c r="I380" s="59">
        <v>0</v>
      </c>
      <c r="J380" s="59">
        <v>0</v>
      </c>
      <c r="K380" s="59">
        <v>0</v>
      </c>
      <c r="L380" s="4">
        <v>287985.63</v>
      </c>
      <c r="M380" s="59">
        <v>0</v>
      </c>
      <c r="N380" s="59">
        <v>0</v>
      </c>
      <c r="O380" s="59">
        <v>0</v>
      </c>
      <c r="P380" s="59">
        <v>0</v>
      </c>
      <c r="Q380" s="59">
        <v>0</v>
      </c>
      <c r="R380" s="93">
        <f t="shared" si="67"/>
        <v>0.87268372727272725</v>
      </c>
    </row>
    <row r="381" spans="1:18">
      <c r="A381" s="55"/>
      <c r="B381" s="58" t="s">
        <v>122</v>
      </c>
      <c r="C381" s="58"/>
      <c r="D381" s="51" t="s">
        <v>10</v>
      </c>
      <c r="E381" s="4">
        <f>SUM(E382:E383)</f>
        <v>41300</v>
      </c>
      <c r="F381" s="4">
        <f t="shared" ref="F381:Q381" si="73">SUM(F382:F383)</f>
        <v>31040.74</v>
      </c>
      <c r="G381" s="59">
        <f t="shared" si="73"/>
        <v>31040.74</v>
      </c>
      <c r="H381" s="59">
        <f t="shared" si="73"/>
        <v>6540.7</v>
      </c>
      <c r="I381" s="59">
        <f t="shared" si="73"/>
        <v>0</v>
      </c>
      <c r="J381" s="59">
        <f t="shared" si="73"/>
        <v>6540.7</v>
      </c>
      <c r="K381" s="59">
        <f t="shared" si="73"/>
        <v>0</v>
      </c>
      <c r="L381" s="59">
        <f t="shared" si="73"/>
        <v>24500.04</v>
      </c>
      <c r="M381" s="59">
        <f t="shared" si="73"/>
        <v>0</v>
      </c>
      <c r="N381" s="59">
        <f t="shared" si="73"/>
        <v>0</v>
      </c>
      <c r="O381" s="59">
        <f t="shared" si="73"/>
        <v>0</v>
      </c>
      <c r="P381" s="59">
        <f t="shared" si="73"/>
        <v>0</v>
      </c>
      <c r="Q381" s="59">
        <f t="shared" si="73"/>
        <v>0</v>
      </c>
      <c r="R381" s="93">
        <f t="shared" si="67"/>
        <v>0.75159176755447943</v>
      </c>
    </row>
    <row r="382" spans="1:18">
      <c r="A382" s="55"/>
      <c r="B382" s="58"/>
      <c r="C382" s="58" t="s">
        <v>306</v>
      </c>
      <c r="D382" s="51" t="s">
        <v>307</v>
      </c>
      <c r="E382" s="4">
        <v>33300</v>
      </c>
      <c r="F382" s="4">
        <v>24500.04</v>
      </c>
      <c r="G382" s="4">
        <v>24500.04</v>
      </c>
      <c r="H382" s="59">
        <v>0</v>
      </c>
      <c r="I382" s="59">
        <v>0</v>
      </c>
      <c r="J382" s="59">
        <v>0</v>
      </c>
      <c r="K382" s="59">
        <v>0</v>
      </c>
      <c r="L382" s="4">
        <v>24500.04</v>
      </c>
      <c r="M382" s="59">
        <v>0</v>
      </c>
      <c r="N382" s="59">
        <v>0</v>
      </c>
      <c r="O382" s="59">
        <v>0</v>
      </c>
      <c r="P382" s="59">
        <v>0</v>
      </c>
      <c r="Q382" s="59">
        <v>0</v>
      </c>
      <c r="R382" s="93">
        <f t="shared" si="67"/>
        <v>0.73573693693693698</v>
      </c>
    </row>
    <row r="383" spans="1:18" ht="16.5">
      <c r="A383" s="55"/>
      <c r="B383" s="58"/>
      <c r="C383" s="58" t="s">
        <v>180</v>
      </c>
      <c r="D383" s="51" t="s">
        <v>181</v>
      </c>
      <c r="E383" s="4">
        <v>8000</v>
      </c>
      <c r="F383" s="4">
        <v>6540.7</v>
      </c>
      <c r="G383" s="4">
        <v>6540.7</v>
      </c>
      <c r="H383" s="4">
        <v>6540.7</v>
      </c>
      <c r="I383" s="59">
        <v>0</v>
      </c>
      <c r="J383" s="4">
        <v>6540.7</v>
      </c>
      <c r="K383" s="59">
        <v>0</v>
      </c>
      <c r="L383" s="59">
        <v>0</v>
      </c>
      <c r="M383" s="59">
        <v>0</v>
      </c>
      <c r="N383" s="59">
        <v>0</v>
      </c>
      <c r="O383" s="59">
        <v>0</v>
      </c>
      <c r="P383" s="59">
        <v>0</v>
      </c>
      <c r="Q383" s="59">
        <v>0</v>
      </c>
      <c r="R383" s="93">
        <f t="shared" si="67"/>
        <v>0.81758750000000002</v>
      </c>
    </row>
    <row r="384" spans="1:18">
      <c r="A384" s="55"/>
      <c r="B384" s="58"/>
      <c r="C384" s="58"/>
      <c r="D384" s="87"/>
      <c r="E384" s="4"/>
      <c r="F384" s="4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93"/>
    </row>
    <row r="385" spans="1:18" ht="16.5">
      <c r="A385" s="807" t="s">
        <v>312</v>
      </c>
      <c r="B385" s="807"/>
      <c r="C385" s="807"/>
      <c r="D385" s="799" t="s">
        <v>313</v>
      </c>
      <c r="E385" s="811">
        <f>SUM(E386+E394)</f>
        <v>316011</v>
      </c>
      <c r="F385" s="811">
        <f t="shared" ref="F385:Q385" si="74">SUM(F386+F394)</f>
        <v>292385.57</v>
      </c>
      <c r="G385" s="811">
        <f t="shared" si="74"/>
        <v>292385.57</v>
      </c>
      <c r="H385" s="811">
        <f t="shared" si="74"/>
        <v>6189.5999999999995</v>
      </c>
      <c r="I385" s="811">
        <f t="shared" si="74"/>
        <v>5889.5999999999995</v>
      </c>
      <c r="J385" s="811">
        <f t="shared" si="74"/>
        <v>300</v>
      </c>
      <c r="K385" s="811">
        <f t="shared" si="74"/>
        <v>36963.54</v>
      </c>
      <c r="L385" s="811">
        <f t="shared" si="74"/>
        <v>249232.43</v>
      </c>
      <c r="M385" s="811">
        <f t="shared" si="74"/>
        <v>0</v>
      </c>
      <c r="N385" s="811">
        <f t="shared" si="74"/>
        <v>0</v>
      </c>
      <c r="O385" s="811">
        <f t="shared" si="74"/>
        <v>0</v>
      </c>
      <c r="P385" s="811">
        <f t="shared" si="74"/>
        <v>0</v>
      </c>
      <c r="Q385" s="812">
        <f t="shared" si="74"/>
        <v>0</v>
      </c>
      <c r="R385" s="813">
        <f t="shared" si="67"/>
        <v>0.92523858346703125</v>
      </c>
    </row>
    <row r="386" spans="1:18" ht="16.5">
      <c r="A386" s="55"/>
      <c r="B386" s="58" t="s">
        <v>812</v>
      </c>
      <c r="C386" s="58"/>
      <c r="D386" s="51" t="s">
        <v>813</v>
      </c>
      <c r="E386" s="4">
        <f>SUM(E387:E393)</f>
        <v>44695</v>
      </c>
      <c r="F386" s="4">
        <f t="shared" ref="F386:Q386" si="75">SUM(F387:F393)</f>
        <v>43602.19</v>
      </c>
      <c r="G386" s="59">
        <f t="shared" si="75"/>
        <v>43602.19</v>
      </c>
      <c r="H386" s="59">
        <f t="shared" si="75"/>
        <v>6189.5999999999995</v>
      </c>
      <c r="I386" s="59">
        <f t="shared" si="75"/>
        <v>5889.5999999999995</v>
      </c>
      <c r="J386" s="59">
        <f t="shared" si="75"/>
        <v>300</v>
      </c>
      <c r="K386" s="59">
        <f t="shared" si="75"/>
        <v>36963.54</v>
      </c>
      <c r="L386" s="59">
        <f t="shared" si="75"/>
        <v>449.05</v>
      </c>
      <c r="M386" s="59">
        <f t="shared" si="75"/>
        <v>0</v>
      </c>
      <c r="N386" s="59">
        <f t="shared" si="75"/>
        <v>0</v>
      </c>
      <c r="O386" s="59">
        <f t="shared" si="75"/>
        <v>0</v>
      </c>
      <c r="P386" s="59">
        <f t="shared" si="75"/>
        <v>0</v>
      </c>
      <c r="Q386" s="59">
        <f t="shared" si="75"/>
        <v>0</v>
      </c>
      <c r="R386" s="93">
        <f t="shared" si="67"/>
        <v>0.97554961405078877</v>
      </c>
    </row>
    <row r="387" spans="1:18" ht="41.25" customHeight="1">
      <c r="A387" s="55"/>
      <c r="B387" s="58"/>
      <c r="C387" s="58">
        <v>2540</v>
      </c>
      <c r="D387" s="51" t="s">
        <v>275</v>
      </c>
      <c r="E387" s="85">
        <v>32575</v>
      </c>
      <c r="F387" s="85">
        <v>31487.46</v>
      </c>
      <c r="G387" s="85">
        <v>31487.46</v>
      </c>
      <c r="H387" s="85">
        <v>0</v>
      </c>
      <c r="I387" s="86">
        <v>0</v>
      </c>
      <c r="J387" s="85">
        <v>0</v>
      </c>
      <c r="K387" s="85">
        <v>31487.46</v>
      </c>
      <c r="L387" s="86">
        <v>0</v>
      </c>
      <c r="M387" s="86">
        <v>0</v>
      </c>
      <c r="N387" s="86">
        <v>0</v>
      </c>
      <c r="O387" s="86">
        <v>0</v>
      </c>
      <c r="P387" s="86">
        <v>0</v>
      </c>
      <c r="Q387" s="86">
        <v>0</v>
      </c>
      <c r="R387" s="221">
        <f t="shared" si="67"/>
        <v>0.9666142747505756</v>
      </c>
    </row>
    <row r="388" spans="1:18" ht="81.75" customHeight="1">
      <c r="A388" s="55"/>
      <c r="B388" s="58"/>
      <c r="C388" s="58" t="s">
        <v>264</v>
      </c>
      <c r="D388" s="51" t="s">
        <v>265</v>
      </c>
      <c r="E388" s="4">
        <v>5480</v>
      </c>
      <c r="F388" s="4">
        <v>5476.08</v>
      </c>
      <c r="G388" s="4">
        <v>5476.08</v>
      </c>
      <c r="H388" s="59">
        <v>0</v>
      </c>
      <c r="I388" s="59">
        <v>0</v>
      </c>
      <c r="J388" s="59">
        <v>0</v>
      </c>
      <c r="K388" s="4">
        <v>5476.08</v>
      </c>
      <c r="L388" s="4">
        <v>0</v>
      </c>
      <c r="M388" s="59">
        <v>0</v>
      </c>
      <c r="N388" s="59">
        <v>0</v>
      </c>
      <c r="O388" s="59">
        <v>0</v>
      </c>
      <c r="P388" s="59">
        <v>0</v>
      </c>
      <c r="Q388" s="59">
        <v>0</v>
      </c>
      <c r="R388" s="93">
        <f t="shared" si="67"/>
        <v>0.99928467153284672</v>
      </c>
    </row>
    <row r="389" spans="1:18" ht="24.75">
      <c r="A389" s="55"/>
      <c r="B389" s="58"/>
      <c r="C389" s="79">
        <v>3020</v>
      </c>
      <c r="D389" s="51" t="s">
        <v>289</v>
      </c>
      <c r="E389" s="85">
        <v>450</v>
      </c>
      <c r="F389" s="85">
        <v>449.05</v>
      </c>
      <c r="G389" s="85">
        <v>449.05</v>
      </c>
      <c r="H389" s="86">
        <v>0</v>
      </c>
      <c r="I389" s="86">
        <v>0</v>
      </c>
      <c r="J389" s="86">
        <v>0</v>
      </c>
      <c r="K389" s="259">
        <v>0</v>
      </c>
      <c r="L389" s="260">
        <v>449.05</v>
      </c>
      <c r="M389" s="259">
        <v>0</v>
      </c>
      <c r="N389" s="259">
        <v>0</v>
      </c>
      <c r="O389" s="259">
        <v>0</v>
      </c>
      <c r="P389" s="259">
        <v>0</v>
      </c>
      <c r="Q389" s="259">
        <v>0</v>
      </c>
      <c r="R389" s="221">
        <f t="shared" si="67"/>
        <v>0.99788888888888894</v>
      </c>
    </row>
    <row r="390" spans="1:18" ht="16.5">
      <c r="A390" s="55"/>
      <c r="B390" s="58"/>
      <c r="C390" s="58" t="s">
        <v>168</v>
      </c>
      <c r="D390" s="51" t="s">
        <v>169</v>
      </c>
      <c r="E390" s="4">
        <v>4900</v>
      </c>
      <c r="F390" s="4">
        <v>4899.6499999999996</v>
      </c>
      <c r="G390" s="4">
        <v>4899.6499999999996</v>
      </c>
      <c r="H390" s="4">
        <v>4899.6499999999996</v>
      </c>
      <c r="I390" s="4">
        <v>4899.6499999999996</v>
      </c>
      <c r="J390" s="59">
        <v>0</v>
      </c>
      <c r="K390" s="262">
        <v>0</v>
      </c>
      <c r="L390" s="263">
        <v>0</v>
      </c>
      <c r="M390" s="263">
        <v>0</v>
      </c>
      <c r="N390" s="263">
        <v>0</v>
      </c>
      <c r="O390" s="263">
        <v>0</v>
      </c>
      <c r="P390" s="263">
        <v>0</v>
      </c>
      <c r="Q390" s="263">
        <v>0</v>
      </c>
      <c r="R390" s="93">
        <f t="shared" si="67"/>
        <v>0.99992857142857139</v>
      </c>
    </row>
    <row r="391" spans="1:18" ht="16.5">
      <c r="A391" s="55"/>
      <c r="B391" s="58"/>
      <c r="C391" s="58" t="s">
        <v>172</v>
      </c>
      <c r="D391" s="51" t="s">
        <v>173</v>
      </c>
      <c r="E391" s="4">
        <v>860</v>
      </c>
      <c r="F391" s="4">
        <v>859.96</v>
      </c>
      <c r="G391" s="4">
        <v>859.96</v>
      </c>
      <c r="H391" s="4">
        <v>859.96</v>
      </c>
      <c r="I391" s="4">
        <v>859.96</v>
      </c>
      <c r="J391" s="59">
        <v>0</v>
      </c>
      <c r="K391" s="262">
        <v>0</v>
      </c>
      <c r="L391" s="262">
        <v>0</v>
      </c>
      <c r="M391" s="262">
        <v>0</v>
      </c>
      <c r="N391" s="262">
        <v>0</v>
      </c>
      <c r="O391" s="262">
        <v>0</v>
      </c>
      <c r="P391" s="262">
        <v>0</v>
      </c>
      <c r="Q391" s="262">
        <v>0</v>
      </c>
      <c r="R391" s="93">
        <f t="shared" si="67"/>
        <v>0.99995348837209308</v>
      </c>
    </row>
    <row r="392" spans="1:18" ht="16.5">
      <c r="A392" s="55"/>
      <c r="B392" s="58"/>
      <c r="C392" s="58" t="s">
        <v>174</v>
      </c>
      <c r="D392" s="51" t="s">
        <v>175</v>
      </c>
      <c r="E392" s="4">
        <v>130</v>
      </c>
      <c r="F392" s="4">
        <v>129.99</v>
      </c>
      <c r="G392" s="4">
        <v>129.99</v>
      </c>
      <c r="H392" s="4">
        <v>129.99</v>
      </c>
      <c r="I392" s="4">
        <v>129.99</v>
      </c>
      <c r="J392" s="59">
        <v>0</v>
      </c>
      <c r="K392" s="262">
        <v>0</v>
      </c>
      <c r="L392" s="262">
        <v>0</v>
      </c>
      <c r="M392" s="262">
        <v>0</v>
      </c>
      <c r="N392" s="262">
        <v>0</v>
      </c>
      <c r="O392" s="262">
        <v>0</v>
      </c>
      <c r="P392" s="262">
        <v>0</v>
      </c>
      <c r="Q392" s="262">
        <v>0</v>
      </c>
      <c r="R392" s="93">
        <f t="shared" si="67"/>
        <v>0.99992307692307703</v>
      </c>
    </row>
    <row r="393" spans="1:18" ht="24.75">
      <c r="A393" s="55"/>
      <c r="B393" s="58"/>
      <c r="C393" s="58" t="s">
        <v>196</v>
      </c>
      <c r="D393" s="51" t="s">
        <v>197</v>
      </c>
      <c r="E393" s="4">
        <v>300</v>
      </c>
      <c r="F393" s="4">
        <v>300</v>
      </c>
      <c r="G393" s="4">
        <v>300</v>
      </c>
      <c r="H393" s="4">
        <v>300</v>
      </c>
      <c r="I393" s="59">
        <v>0</v>
      </c>
      <c r="J393" s="59">
        <v>300</v>
      </c>
      <c r="K393" s="262">
        <v>0</v>
      </c>
      <c r="L393" s="262">
        <v>0</v>
      </c>
      <c r="M393" s="262">
        <v>0</v>
      </c>
      <c r="N393" s="262">
        <v>0</v>
      </c>
      <c r="O393" s="262">
        <v>0</v>
      </c>
      <c r="P393" s="262">
        <v>0</v>
      </c>
      <c r="Q393" s="262">
        <v>0</v>
      </c>
      <c r="R393" s="93">
        <f t="shared" si="67"/>
        <v>1</v>
      </c>
    </row>
    <row r="394" spans="1:18" ht="24.75">
      <c r="A394" s="55"/>
      <c r="B394" s="58" t="s">
        <v>314</v>
      </c>
      <c r="C394" s="58"/>
      <c r="D394" s="51" t="s">
        <v>814</v>
      </c>
      <c r="E394" s="4">
        <f>SUM(E395)</f>
        <v>271316</v>
      </c>
      <c r="F394" s="4">
        <f t="shared" ref="F394:Q394" si="76">SUM(F395)</f>
        <v>248783.38</v>
      </c>
      <c r="G394" s="4">
        <f t="shared" si="76"/>
        <v>248783.38</v>
      </c>
      <c r="H394" s="4">
        <f t="shared" si="76"/>
        <v>0</v>
      </c>
      <c r="I394" s="4">
        <f t="shared" si="76"/>
        <v>0</v>
      </c>
      <c r="J394" s="4">
        <f t="shared" si="76"/>
        <v>0</v>
      </c>
      <c r="K394" s="4">
        <f t="shared" si="76"/>
        <v>0</v>
      </c>
      <c r="L394" s="4">
        <f t="shared" si="76"/>
        <v>248783.38</v>
      </c>
      <c r="M394" s="4">
        <f t="shared" si="76"/>
        <v>0</v>
      </c>
      <c r="N394" s="4">
        <f t="shared" si="76"/>
        <v>0</v>
      </c>
      <c r="O394" s="4">
        <f t="shared" si="76"/>
        <v>0</v>
      </c>
      <c r="P394" s="4">
        <f t="shared" si="76"/>
        <v>0</v>
      </c>
      <c r="Q394" s="4">
        <f t="shared" si="76"/>
        <v>0</v>
      </c>
      <c r="R394" s="93">
        <f t="shared" si="67"/>
        <v>0.91695064058146225</v>
      </c>
    </row>
    <row r="395" spans="1:18">
      <c r="A395" s="55"/>
      <c r="B395" s="58"/>
      <c r="C395" s="58" t="s">
        <v>266</v>
      </c>
      <c r="D395" s="51" t="s">
        <v>267</v>
      </c>
      <c r="E395" s="4">
        <v>271316</v>
      </c>
      <c r="F395" s="4">
        <v>248783.38</v>
      </c>
      <c r="G395" s="4">
        <v>248783.38</v>
      </c>
      <c r="H395" s="59">
        <v>0</v>
      </c>
      <c r="I395" s="59">
        <v>0</v>
      </c>
      <c r="J395" s="59">
        <v>0</v>
      </c>
      <c r="K395" s="262">
        <v>0</v>
      </c>
      <c r="L395" s="4">
        <v>248783.38</v>
      </c>
      <c r="M395" s="262">
        <v>0</v>
      </c>
      <c r="N395" s="262">
        <v>0</v>
      </c>
      <c r="O395" s="262">
        <v>0</v>
      </c>
      <c r="P395" s="262">
        <v>0</v>
      </c>
      <c r="Q395" s="262">
        <v>0</v>
      </c>
      <c r="R395" s="93">
        <f t="shared" si="67"/>
        <v>0.91695064058146225</v>
      </c>
    </row>
    <row r="396" spans="1:18">
      <c r="A396" s="55"/>
      <c r="B396" s="58"/>
      <c r="C396" s="58"/>
      <c r="D396" s="51"/>
      <c r="E396" s="4"/>
      <c r="F396" s="4"/>
      <c r="G396" s="59"/>
      <c r="H396" s="59"/>
      <c r="I396" s="59"/>
      <c r="J396" s="59"/>
      <c r="K396" s="261"/>
      <c r="L396" s="261"/>
      <c r="M396" s="261"/>
      <c r="N396" s="261"/>
      <c r="O396" s="261"/>
      <c r="P396" s="261"/>
      <c r="Q396" s="261"/>
      <c r="R396" s="93"/>
    </row>
    <row r="397" spans="1:18">
      <c r="A397" s="807" t="s">
        <v>595</v>
      </c>
      <c r="B397" s="816"/>
      <c r="C397" s="816"/>
      <c r="D397" s="799" t="s">
        <v>599</v>
      </c>
      <c r="E397" s="811">
        <f>SUM(E398+E401+E404+E414+E416+E418)</f>
        <v>251732</v>
      </c>
      <c r="F397" s="811">
        <f t="shared" ref="F397:Q397" si="77">SUM(F398+F401+F404+F414+F416+F418)</f>
        <v>195693.18000000002</v>
      </c>
      <c r="G397" s="812">
        <f t="shared" si="77"/>
        <v>195693.18000000002</v>
      </c>
      <c r="H397" s="812">
        <f t="shared" si="77"/>
        <v>194478.71</v>
      </c>
      <c r="I397" s="812">
        <f t="shared" si="77"/>
        <v>94023.91</v>
      </c>
      <c r="J397" s="812">
        <f t="shared" si="77"/>
        <v>100454.79999999999</v>
      </c>
      <c r="K397" s="812">
        <f t="shared" si="77"/>
        <v>0</v>
      </c>
      <c r="L397" s="812">
        <f t="shared" si="77"/>
        <v>1214.47</v>
      </c>
      <c r="M397" s="812">
        <f t="shared" si="77"/>
        <v>0</v>
      </c>
      <c r="N397" s="812">
        <f t="shared" si="77"/>
        <v>0</v>
      </c>
      <c r="O397" s="812">
        <f t="shared" si="77"/>
        <v>0</v>
      </c>
      <c r="P397" s="812">
        <f t="shared" si="77"/>
        <v>0</v>
      </c>
      <c r="Q397" s="812">
        <f t="shared" si="77"/>
        <v>0</v>
      </c>
      <c r="R397" s="813">
        <f t="shared" ref="R397:R405" si="78">SUM(F397/E397)</f>
        <v>0.77738698298190145</v>
      </c>
    </row>
    <row r="398" spans="1:18" ht="16.5">
      <c r="A398" s="55"/>
      <c r="B398" s="206">
        <v>85501</v>
      </c>
      <c r="C398" s="83"/>
      <c r="D398" s="36" t="s">
        <v>600</v>
      </c>
      <c r="E398" s="77">
        <f t="shared" ref="E398:L398" si="79">SUM(E399:E400)</f>
        <v>33500</v>
      </c>
      <c r="F398" s="77">
        <f t="shared" si="79"/>
        <v>17739.149999999998</v>
      </c>
      <c r="G398" s="78">
        <f t="shared" si="79"/>
        <v>17739.149999999998</v>
      </c>
      <c r="H398" s="78">
        <f t="shared" si="79"/>
        <v>17739.149999999998</v>
      </c>
      <c r="I398" s="78">
        <f t="shared" si="79"/>
        <v>0</v>
      </c>
      <c r="J398" s="78">
        <f t="shared" si="79"/>
        <v>17739.149999999998</v>
      </c>
      <c r="K398" s="78">
        <f t="shared" si="79"/>
        <v>0</v>
      </c>
      <c r="L398" s="78">
        <f t="shared" si="79"/>
        <v>0</v>
      </c>
      <c r="M398" s="78">
        <v>0</v>
      </c>
      <c r="N398" s="78">
        <v>0</v>
      </c>
      <c r="O398" s="78">
        <v>0</v>
      </c>
      <c r="P398" s="78">
        <v>0</v>
      </c>
      <c r="Q398" s="78">
        <v>0</v>
      </c>
      <c r="R398" s="93">
        <f t="shared" si="78"/>
        <v>0.52952686567164176</v>
      </c>
    </row>
    <row r="399" spans="1:18" ht="102.75" customHeight="1">
      <c r="A399" s="55"/>
      <c r="B399" s="83"/>
      <c r="C399" s="83" t="s">
        <v>238</v>
      </c>
      <c r="D399" s="52" t="s">
        <v>302</v>
      </c>
      <c r="E399" s="77">
        <v>30000</v>
      </c>
      <c r="F399" s="77">
        <v>16445.259999999998</v>
      </c>
      <c r="G399" s="77">
        <v>16445.259999999998</v>
      </c>
      <c r="H399" s="77">
        <v>16445.259999999998</v>
      </c>
      <c r="I399" s="78">
        <v>0</v>
      </c>
      <c r="J399" s="77">
        <v>16445.259999999998</v>
      </c>
      <c r="K399" s="78">
        <v>0</v>
      </c>
      <c r="L399" s="78">
        <v>0</v>
      </c>
      <c r="M399" s="78">
        <v>0</v>
      </c>
      <c r="N399" s="78">
        <v>0</v>
      </c>
      <c r="O399" s="78">
        <v>0</v>
      </c>
      <c r="P399" s="78">
        <v>0</v>
      </c>
      <c r="Q399" s="78">
        <v>0</v>
      </c>
      <c r="R399" s="93">
        <f t="shared" si="78"/>
        <v>0.54817533333333324</v>
      </c>
    </row>
    <row r="400" spans="1:18">
      <c r="A400" s="55"/>
      <c r="B400" s="83"/>
      <c r="C400" s="79">
        <v>4580</v>
      </c>
      <c r="D400" s="84" t="s">
        <v>16</v>
      </c>
      <c r="E400" s="77">
        <v>3500</v>
      </c>
      <c r="F400" s="77">
        <v>1293.8900000000001</v>
      </c>
      <c r="G400" s="77">
        <v>1293.8900000000001</v>
      </c>
      <c r="H400" s="77">
        <v>1293.8900000000001</v>
      </c>
      <c r="I400" s="78">
        <v>0</v>
      </c>
      <c r="J400" s="77">
        <v>1293.8900000000001</v>
      </c>
      <c r="K400" s="78">
        <v>0</v>
      </c>
      <c r="L400" s="78">
        <v>0</v>
      </c>
      <c r="M400" s="78">
        <v>0</v>
      </c>
      <c r="N400" s="78">
        <v>0</v>
      </c>
      <c r="O400" s="78">
        <v>0</v>
      </c>
      <c r="P400" s="78">
        <v>0</v>
      </c>
      <c r="Q400" s="78">
        <v>0</v>
      </c>
      <c r="R400" s="93">
        <f t="shared" si="78"/>
        <v>0.36968285714285715</v>
      </c>
    </row>
    <row r="401" spans="1:18" ht="57.75">
      <c r="A401" s="55"/>
      <c r="B401" s="206">
        <v>85502</v>
      </c>
      <c r="C401" s="83"/>
      <c r="D401" s="36" t="s">
        <v>601</v>
      </c>
      <c r="E401" s="77">
        <f t="shared" ref="E401:L401" si="80">SUM(E402:E403)</f>
        <v>43000</v>
      </c>
      <c r="F401" s="77">
        <f t="shared" si="80"/>
        <v>9884.5499999999993</v>
      </c>
      <c r="G401" s="78">
        <f t="shared" si="80"/>
        <v>9884.5499999999993</v>
      </c>
      <c r="H401" s="78">
        <f t="shared" si="80"/>
        <v>9884.5499999999993</v>
      </c>
      <c r="I401" s="78">
        <f t="shared" si="80"/>
        <v>0</v>
      </c>
      <c r="J401" s="78">
        <f t="shared" si="80"/>
        <v>9884.5499999999993</v>
      </c>
      <c r="K401" s="78">
        <f t="shared" si="80"/>
        <v>0</v>
      </c>
      <c r="L401" s="78">
        <f t="shared" si="80"/>
        <v>0</v>
      </c>
      <c r="M401" s="78">
        <v>0</v>
      </c>
      <c r="N401" s="78">
        <v>0</v>
      </c>
      <c r="O401" s="78">
        <v>0</v>
      </c>
      <c r="P401" s="78">
        <v>0</v>
      </c>
      <c r="Q401" s="78">
        <v>0</v>
      </c>
      <c r="R401" s="93">
        <f t="shared" si="78"/>
        <v>0.22987325581395346</v>
      </c>
    </row>
    <row r="402" spans="1:18" ht="90.75">
      <c r="A402" s="55"/>
      <c r="B402" s="83"/>
      <c r="C402" s="83" t="s">
        <v>238</v>
      </c>
      <c r="D402" s="52" t="s">
        <v>302</v>
      </c>
      <c r="E402" s="77">
        <v>40000</v>
      </c>
      <c r="F402" s="77">
        <v>9193.15</v>
      </c>
      <c r="G402" s="77">
        <v>9193.15</v>
      </c>
      <c r="H402" s="77">
        <v>9193.15</v>
      </c>
      <c r="I402" s="78">
        <v>0</v>
      </c>
      <c r="J402" s="77">
        <v>9193.15</v>
      </c>
      <c r="K402" s="78">
        <v>0</v>
      </c>
      <c r="L402" s="78">
        <v>0</v>
      </c>
      <c r="M402" s="78">
        <v>0</v>
      </c>
      <c r="N402" s="78">
        <v>0</v>
      </c>
      <c r="O402" s="78">
        <v>0</v>
      </c>
      <c r="P402" s="78">
        <v>0</v>
      </c>
      <c r="Q402" s="78">
        <v>0</v>
      </c>
      <c r="R402" s="93">
        <f t="shared" si="78"/>
        <v>0.22982875</v>
      </c>
    </row>
    <row r="403" spans="1:18">
      <c r="A403" s="55"/>
      <c r="B403" s="83"/>
      <c r="C403" s="79">
        <v>4580</v>
      </c>
      <c r="D403" s="84" t="s">
        <v>16</v>
      </c>
      <c r="E403" s="77">
        <v>3000</v>
      </c>
      <c r="F403" s="77">
        <v>691.4</v>
      </c>
      <c r="G403" s="77">
        <v>691.4</v>
      </c>
      <c r="H403" s="77">
        <v>691.4</v>
      </c>
      <c r="I403" s="78">
        <v>0</v>
      </c>
      <c r="J403" s="77">
        <v>691.4</v>
      </c>
      <c r="K403" s="78">
        <v>0</v>
      </c>
      <c r="L403" s="78">
        <v>0</v>
      </c>
      <c r="M403" s="78">
        <v>0</v>
      </c>
      <c r="N403" s="78">
        <v>0</v>
      </c>
      <c r="O403" s="78">
        <v>0</v>
      </c>
      <c r="P403" s="78">
        <v>0</v>
      </c>
      <c r="Q403" s="78">
        <v>0</v>
      </c>
      <c r="R403" s="93">
        <f t="shared" si="78"/>
        <v>0.23046666666666665</v>
      </c>
    </row>
    <row r="404" spans="1:18">
      <c r="A404" s="55"/>
      <c r="B404" s="206">
        <v>85504</v>
      </c>
      <c r="C404" s="79"/>
      <c r="D404" s="84" t="s">
        <v>711</v>
      </c>
      <c r="E404" s="77">
        <f>SUM(E405:E413)</f>
        <v>109732</v>
      </c>
      <c r="F404" s="77">
        <f t="shared" ref="F404:Q404" si="81">SUM(F405:F413)</f>
        <v>104214.50000000001</v>
      </c>
      <c r="G404" s="78">
        <f t="shared" si="81"/>
        <v>104214.50000000001</v>
      </c>
      <c r="H404" s="78">
        <f t="shared" si="81"/>
        <v>103000.03000000001</v>
      </c>
      <c r="I404" s="78">
        <f t="shared" si="81"/>
        <v>94023.91</v>
      </c>
      <c r="J404" s="78">
        <f t="shared" si="81"/>
        <v>8976.119999999999</v>
      </c>
      <c r="K404" s="78">
        <f t="shared" si="81"/>
        <v>0</v>
      </c>
      <c r="L404" s="78">
        <f t="shared" si="81"/>
        <v>1214.47</v>
      </c>
      <c r="M404" s="78">
        <f t="shared" si="81"/>
        <v>0</v>
      </c>
      <c r="N404" s="78">
        <f t="shared" si="81"/>
        <v>0</v>
      </c>
      <c r="O404" s="78">
        <f t="shared" si="81"/>
        <v>0</v>
      </c>
      <c r="P404" s="78">
        <f t="shared" si="81"/>
        <v>0</v>
      </c>
      <c r="Q404" s="78">
        <f t="shared" si="81"/>
        <v>0</v>
      </c>
      <c r="R404" s="93">
        <f t="shared" si="78"/>
        <v>0.94971840484088521</v>
      </c>
    </row>
    <row r="405" spans="1:18" ht="24.75">
      <c r="A405" s="55"/>
      <c r="B405" s="83"/>
      <c r="C405" s="79">
        <v>3020</v>
      </c>
      <c r="D405" s="51" t="s">
        <v>289</v>
      </c>
      <c r="E405" s="4">
        <v>1500</v>
      </c>
      <c r="F405" s="4">
        <v>1214.47</v>
      </c>
      <c r="G405" s="4">
        <v>1214.47</v>
      </c>
      <c r="H405" s="59">
        <v>0</v>
      </c>
      <c r="I405" s="59">
        <v>0</v>
      </c>
      <c r="J405" s="59">
        <v>0</v>
      </c>
      <c r="K405" s="59">
        <v>0</v>
      </c>
      <c r="L405" s="4">
        <v>1214.47</v>
      </c>
      <c r="M405" s="59">
        <v>0</v>
      </c>
      <c r="N405" s="59">
        <v>0</v>
      </c>
      <c r="O405" s="59">
        <v>0</v>
      </c>
      <c r="P405" s="59">
        <v>0</v>
      </c>
      <c r="Q405" s="59">
        <v>0</v>
      </c>
      <c r="R405" s="93">
        <f t="shared" si="78"/>
        <v>0.80964666666666674</v>
      </c>
    </row>
    <row r="406" spans="1:18" ht="16.5">
      <c r="A406" s="55"/>
      <c r="B406" s="83"/>
      <c r="C406" s="79">
        <v>4010</v>
      </c>
      <c r="D406" s="51" t="s">
        <v>169</v>
      </c>
      <c r="E406" s="4">
        <v>75532</v>
      </c>
      <c r="F406" s="4">
        <v>72984.600000000006</v>
      </c>
      <c r="G406" s="4">
        <v>72984.600000000006</v>
      </c>
      <c r="H406" s="4">
        <v>72984.600000000006</v>
      </c>
      <c r="I406" s="4">
        <v>72984.600000000006</v>
      </c>
      <c r="J406" s="59">
        <v>0</v>
      </c>
      <c r="K406" s="59">
        <v>0</v>
      </c>
      <c r="L406" s="59">
        <v>0</v>
      </c>
      <c r="M406" s="59">
        <v>0</v>
      </c>
      <c r="N406" s="59">
        <v>0</v>
      </c>
      <c r="O406" s="59">
        <v>0</v>
      </c>
      <c r="P406" s="59">
        <v>0</v>
      </c>
      <c r="Q406" s="59">
        <v>0</v>
      </c>
      <c r="R406" s="93">
        <f t="shared" ref="R406:R419" si="82">SUM(F406/E406)</f>
        <v>0.96627389715617229</v>
      </c>
    </row>
    <row r="407" spans="1:18" ht="16.5">
      <c r="A407" s="55"/>
      <c r="B407" s="83"/>
      <c r="C407" s="79">
        <v>4040</v>
      </c>
      <c r="D407" s="51" t="s">
        <v>171</v>
      </c>
      <c r="E407" s="4">
        <v>5900</v>
      </c>
      <c r="F407" s="4">
        <v>5635.31</v>
      </c>
      <c r="G407" s="4">
        <v>5635.31</v>
      </c>
      <c r="H407" s="4">
        <v>5635.31</v>
      </c>
      <c r="I407" s="4">
        <v>5635.31</v>
      </c>
      <c r="J407" s="59">
        <v>0</v>
      </c>
      <c r="K407" s="59">
        <v>0</v>
      </c>
      <c r="L407" s="59">
        <v>0</v>
      </c>
      <c r="M407" s="59">
        <v>0</v>
      </c>
      <c r="N407" s="59">
        <v>0</v>
      </c>
      <c r="O407" s="59">
        <v>0</v>
      </c>
      <c r="P407" s="59">
        <v>0</v>
      </c>
      <c r="Q407" s="59">
        <v>0</v>
      </c>
      <c r="R407" s="93">
        <f t="shared" si="82"/>
        <v>0.95513728813559329</v>
      </c>
    </row>
    <row r="408" spans="1:18" ht="16.5">
      <c r="A408" s="55"/>
      <c r="B408" s="83"/>
      <c r="C408" s="79">
        <v>4110</v>
      </c>
      <c r="D408" s="51" t="s">
        <v>173</v>
      </c>
      <c r="E408" s="4">
        <v>13800</v>
      </c>
      <c r="F408" s="4">
        <v>13492.24</v>
      </c>
      <c r="G408" s="4">
        <v>13492.24</v>
      </c>
      <c r="H408" s="4">
        <v>13492.24</v>
      </c>
      <c r="I408" s="4">
        <v>13492.24</v>
      </c>
      <c r="J408" s="59">
        <v>0</v>
      </c>
      <c r="K408" s="59">
        <v>0</v>
      </c>
      <c r="L408" s="59">
        <v>0</v>
      </c>
      <c r="M408" s="59">
        <v>0</v>
      </c>
      <c r="N408" s="59">
        <v>0</v>
      </c>
      <c r="O408" s="59">
        <v>0</v>
      </c>
      <c r="P408" s="59">
        <v>0</v>
      </c>
      <c r="Q408" s="59">
        <v>0</v>
      </c>
      <c r="R408" s="93">
        <f t="shared" si="82"/>
        <v>0.97769855072463763</v>
      </c>
    </row>
    <row r="409" spans="1:18" ht="16.5">
      <c r="A409" s="55"/>
      <c r="B409" s="83"/>
      <c r="C409" s="79">
        <v>4120</v>
      </c>
      <c r="D409" s="51" t="s">
        <v>175</v>
      </c>
      <c r="E409" s="4">
        <v>2000</v>
      </c>
      <c r="F409" s="4">
        <v>1911.76</v>
      </c>
      <c r="G409" s="4">
        <v>1911.76</v>
      </c>
      <c r="H409" s="4">
        <v>1911.76</v>
      </c>
      <c r="I409" s="4">
        <v>1911.76</v>
      </c>
      <c r="J409" s="59">
        <v>0</v>
      </c>
      <c r="K409" s="59">
        <v>0</v>
      </c>
      <c r="L409" s="59">
        <v>0</v>
      </c>
      <c r="M409" s="59">
        <v>0</v>
      </c>
      <c r="N409" s="59">
        <v>0</v>
      </c>
      <c r="O409" s="59">
        <v>0</v>
      </c>
      <c r="P409" s="59">
        <v>0</v>
      </c>
      <c r="Q409" s="59">
        <v>0</v>
      </c>
      <c r="R409" s="93">
        <f t="shared" si="82"/>
        <v>0.95587999999999995</v>
      </c>
    </row>
    <row r="410" spans="1:18" ht="16.5">
      <c r="A410" s="55"/>
      <c r="B410" s="83"/>
      <c r="C410" s="79">
        <v>4210</v>
      </c>
      <c r="D410" s="51" t="s">
        <v>181</v>
      </c>
      <c r="E410" s="4">
        <v>2000</v>
      </c>
      <c r="F410" s="4">
        <v>582.36</v>
      </c>
      <c r="G410" s="4">
        <v>582.36</v>
      </c>
      <c r="H410" s="4">
        <v>582.36</v>
      </c>
      <c r="I410" s="4">
        <v>0</v>
      </c>
      <c r="J410" s="4">
        <v>582.36</v>
      </c>
      <c r="K410" s="59">
        <v>0</v>
      </c>
      <c r="L410" s="59">
        <v>0</v>
      </c>
      <c r="M410" s="59">
        <v>0</v>
      </c>
      <c r="N410" s="59">
        <v>0</v>
      </c>
      <c r="O410" s="59">
        <v>0</v>
      </c>
      <c r="P410" s="59">
        <v>0</v>
      </c>
      <c r="Q410" s="59">
        <v>0</v>
      </c>
      <c r="R410" s="93">
        <f t="shared" si="82"/>
        <v>0.29117999999999999</v>
      </c>
    </row>
    <row r="411" spans="1:18" ht="16.5">
      <c r="A411" s="55"/>
      <c r="B411" s="83"/>
      <c r="C411" s="79">
        <v>4410</v>
      </c>
      <c r="D411" s="51" t="s">
        <v>230</v>
      </c>
      <c r="E411" s="4">
        <v>5500</v>
      </c>
      <c r="F411" s="4">
        <v>5231.16</v>
      </c>
      <c r="G411" s="4">
        <v>5231.16</v>
      </c>
      <c r="H411" s="4">
        <v>5231.16</v>
      </c>
      <c r="I411" s="4">
        <v>0</v>
      </c>
      <c r="J411" s="4">
        <v>5231.16</v>
      </c>
      <c r="K411" s="59">
        <v>0</v>
      </c>
      <c r="L411" s="59">
        <v>0</v>
      </c>
      <c r="M411" s="59">
        <v>0</v>
      </c>
      <c r="N411" s="59">
        <v>0</v>
      </c>
      <c r="O411" s="59">
        <v>0</v>
      </c>
      <c r="P411" s="59">
        <v>0</v>
      </c>
      <c r="Q411" s="59">
        <v>0</v>
      </c>
      <c r="R411" s="93">
        <f t="shared" si="82"/>
        <v>0.95111999999999997</v>
      </c>
    </row>
    <row r="412" spans="1:18" ht="24.75">
      <c r="A412" s="55"/>
      <c r="B412" s="83"/>
      <c r="C412" s="79">
        <v>4440</v>
      </c>
      <c r="D412" s="51" t="s">
        <v>197</v>
      </c>
      <c r="E412" s="4">
        <v>2500</v>
      </c>
      <c r="F412" s="4">
        <v>2433.6</v>
      </c>
      <c r="G412" s="4">
        <v>2433.6</v>
      </c>
      <c r="H412" s="4">
        <v>2433.6</v>
      </c>
      <c r="I412" s="59">
        <v>0</v>
      </c>
      <c r="J412" s="4">
        <v>2433.6</v>
      </c>
      <c r="K412" s="59">
        <v>0</v>
      </c>
      <c r="L412" s="59">
        <v>0</v>
      </c>
      <c r="M412" s="59">
        <v>0</v>
      </c>
      <c r="N412" s="59">
        <v>0</v>
      </c>
      <c r="O412" s="59">
        <v>0</v>
      </c>
      <c r="P412" s="59">
        <v>0</v>
      </c>
      <c r="Q412" s="59">
        <v>0</v>
      </c>
      <c r="R412" s="93">
        <f t="shared" si="82"/>
        <v>0.97343999999999997</v>
      </c>
    </row>
    <row r="413" spans="1:18" ht="24.75">
      <c r="A413" s="55"/>
      <c r="B413" s="83"/>
      <c r="C413" s="79">
        <v>4700</v>
      </c>
      <c r="D413" s="51" t="s">
        <v>232</v>
      </c>
      <c r="E413" s="4">
        <v>1000</v>
      </c>
      <c r="F413" s="4">
        <v>729</v>
      </c>
      <c r="G413" s="4">
        <v>729</v>
      </c>
      <c r="H413" s="4">
        <v>729</v>
      </c>
      <c r="I413" s="59">
        <v>0</v>
      </c>
      <c r="J413" s="4">
        <v>729</v>
      </c>
      <c r="K413" s="59">
        <v>0</v>
      </c>
      <c r="L413" s="59">
        <v>0</v>
      </c>
      <c r="M413" s="59">
        <v>0</v>
      </c>
      <c r="N413" s="59">
        <v>0</v>
      </c>
      <c r="O413" s="59">
        <v>0</v>
      </c>
      <c r="P413" s="59">
        <v>0</v>
      </c>
      <c r="Q413" s="59">
        <v>0</v>
      </c>
      <c r="R413" s="93">
        <f t="shared" si="82"/>
        <v>0.72899999999999998</v>
      </c>
    </row>
    <row r="414" spans="1:18">
      <c r="A414" s="55"/>
      <c r="B414" s="206">
        <v>85508</v>
      </c>
      <c r="C414" s="79"/>
      <c r="D414" s="84" t="s">
        <v>612</v>
      </c>
      <c r="E414" s="77">
        <f>SUM(E415)</f>
        <v>25000</v>
      </c>
      <c r="F414" s="77">
        <f t="shared" ref="F414:Q414" si="83">SUM(F415)</f>
        <v>24224.53</v>
      </c>
      <c r="G414" s="78">
        <f t="shared" si="83"/>
        <v>24224.53</v>
      </c>
      <c r="H414" s="78">
        <f t="shared" si="83"/>
        <v>24224.53</v>
      </c>
      <c r="I414" s="78">
        <f t="shared" si="83"/>
        <v>0</v>
      </c>
      <c r="J414" s="78">
        <f t="shared" si="83"/>
        <v>24224.53</v>
      </c>
      <c r="K414" s="78">
        <f t="shared" si="83"/>
        <v>0</v>
      </c>
      <c r="L414" s="78">
        <f t="shared" si="83"/>
        <v>0</v>
      </c>
      <c r="M414" s="78">
        <f t="shared" si="83"/>
        <v>0</v>
      </c>
      <c r="N414" s="78">
        <f t="shared" si="83"/>
        <v>0</v>
      </c>
      <c r="O414" s="78">
        <f t="shared" si="83"/>
        <v>0</v>
      </c>
      <c r="P414" s="78">
        <f t="shared" si="83"/>
        <v>0</v>
      </c>
      <c r="Q414" s="78">
        <f t="shared" si="83"/>
        <v>0</v>
      </c>
      <c r="R414" s="93">
        <f t="shared" si="82"/>
        <v>0.96898119999999999</v>
      </c>
    </row>
    <row r="415" spans="1:18" ht="41.25">
      <c r="A415" s="55"/>
      <c r="B415" s="206"/>
      <c r="C415" s="79">
        <v>4330</v>
      </c>
      <c r="D415" s="84" t="s">
        <v>613</v>
      </c>
      <c r="E415" s="77">
        <v>25000</v>
      </c>
      <c r="F415" s="77">
        <v>24224.53</v>
      </c>
      <c r="G415" s="77">
        <v>24224.53</v>
      </c>
      <c r="H415" s="77">
        <v>24224.53</v>
      </c>
      <c r="I415" s="78">
        <v>0</v>
      </c>
      <c r="J415" s="77">
        <v>24224.53</v>
      </c>
      <c r="K415" s="78">
        <v>0</v>
      </c>
      <c r="L415" s="78">
        <v>0</v>
      </c>
      <c r="M415" s="78">
        <v>0</v>
      </c>
      <c r="N415" s="78">
        <v>0</v>
      </c>
      <c r="O415" s="78">
        <v>0</v>
      </c>
      <c r="P415" s="78">
        <v>0</v>
      </c>
      <c r="Q415" s="78">
        <v>0</v>
      </c>
      <c r="R415" s="93">
        <f t="shared" si="82"/>
        <v>0.96898119999999999</v>
      </c>
    </row>
    <row r="416" spans="1:18" ht="24.75">
      <c r="A416" s="55"/>
      <c r="B416" s="206">
        <v>85510</v>
      </c>
      <c r="C416" s="79"/>
      <c r="D416" s="84" t="s">
        <v>811</v>
      </c>
      <c r="E416" s="77">
        <f>SUM(E417)</f>
        <v>40000</v>
      </c>
      <c r="F416" s="77">
        <f t="shared" ref="F416:Q416" si="84">SUM(F417)</f>
        <v>39458.550000000003</v>
      </c>
      <c r="G416" s="78">
        <f t="shared" si="84"/>
        <v>39458.550000000003</v>
      </c>
      <c r="H416" s="78">
        <f t="shared" si="84"/>
        <v>39458.550000000003</v>
      </c>
      <c r="I416" s="78">
        <f t="shared" si="84"/>
        <v>0</v>
      </c>
      <c r="J416" s="78">
        <f t="shared" si="84"/>
        <v>39458.550000000003</v>
      </c>
      <c r="K416" s="78">
        <f t="shared" si="84"/>
        <v>0</v>
      </c>
      <c r="L416" s="78">
        <f t="shared" si="84"/>
        <v>0</v>
      </c>
      <c r="M416" s="78">
        <f t="shared" si="84"/>
        <v>0</v>
      </c>
      <c r="N416" s="78">
        <f t="shared" si="84"/>
        <v>0</v>
      </c>
      <c r="O416" s="78">
        <f t="shared" si="84"/>
        <v>0</v>
      </c>
      <c r="P416" s="78">
        <f t="shared" si="84"/>
        <v>0</v>
      </c>
      <c r="Q416" s="78">
        <f t="shared" si="84"/>
        <v>0</v>
      </c>
      <c r="R416" s="93">
        <f t="shared" si="82"/>
        <v>0.98646375000000008</v>
      </c>
    </row>
    <row r="417" spans="1:18" ht="41.25">
      <c r="A417" s="55"/>
      <c r="B417" s="206"/>
      <c r="C417" s="79">
        <v>4330</v>
      </c>
      <c r="D417" s="84" t="s">
        <v>613</v>
      </c>
      <c r="E417" s="77">
        <v>40000</v>
      </c>
      <c r="F417" s="77">
        <v>39458.550000000003</v>
      </c>
      <c r="G417" s="77">
        <v>39458.550000000003</v>
      </c>
      <c r="H417" s="77">
        <v>39458.550000000003</v>
      </c>
      <c r="I417" s="78">
        <v>0</v>
      </c>
      <c r="J417" s="77">
        <v>39458.550000000003</v>
      </c>
      <c r="K417" s="78">
        <v>0</v>
      </c>
      <c r="L417" s="78">
        <v>0</v>
      </c>
      <c r="M417" s="78">
        <v>0</v>
      </c>
      <c r="N417" s="78">
        <v>0</v>
      </c>
      <c r="O417" s="78">
        <v>0</v>
      </c>
      <c r="P417" s="78">
        <v>0</v>
      </c>
      <c r="Q417" s="78">
        <v>0</v>
      </c>
      <c r="R417" s="162">
        <f t="shared" si="82"/>
        <v>0.98646375000000008</v>
      </c>
    </row>
    <row r="418" spans="1:18" ht="136.5" customHeight="1">
      <c r="A418" s="55"/>
      <c r="B418" s="206">
        <v>85513</v>
      </c>
      <c r="C418" s="79"/>
      <c r="D418" s="36" t="s">
        <v>786</v>
      </c>
      <c r="E418" s="77">
        <f t="shared" ref="E418" si="85">SUM(E419)</f>
        <v>500</v>
      </c>
      <c r="F418" s="77">
        <f t="shared" ref="F418" si="86">SUM(F419)</f>
        <v>171.9</v>
      </c>
      <c r="G418" s="78">
        <f t="shared" ref="G418" si="87">SUM(G419)</f>
        <v>171.9</v>
      </c>
      <c r="H418" s="78">
        <f t="shared" ref="H418" si="88">SUM(H419)</f>
        <v>171.9</v>
      </c>
      <c r="I418" s="78">
        <f t="shared" ref="I418" si="89">SUM(I419)</f>
        <v>0</v>
      </c>
      <c r="J418" s="78">
        <f t="shared" ref="J418" si="90">SUM(J419)</f>
        <v>171.9</v>
      </c>
      <c r="K418" s="78">
        <f t="shared" ref="K418" si="91">SUM(K419)</f>
        <v>0</v>
      </c>
      <c r="L418" s="78">
        <f t="shared" ref="L418" si="92">SUM(L419)</f>
        <v>0</v>
      </c>
      <c r="M418" s="78">
        <f t="shared" ref="M418" si="93">SUM(M419)</f>
        <v>0</v>
      </c>
      <c r="N418" s="78">
        <f t="shared" ref="N418" si="94">SUM(N419)</f>
        <v>0</v>
      </c>
      <c r="O418" s="78">
        <f t="shared" ref="O418" si="95">SUM(O419)</f>
        <v>0</v>
      </c>
      <c r="P418" s="78">
        <f t="shared" ref="P418" si="96">SUM(P419)</f>
        <v>0</v>
      </c>
      <c r="Q418" s="78">
        <f t="shared" ref="Q418" si="97">SUM(Q419)</f>
        <v>0</v>
      </c>
      <c r="R418" s="93">
        <f t="shared" si="82"/>
        <v>0.34379999999999999</v>
      </c>
    </row>
    <row r="419" spans="1:18" ht="105.75" customHeight="1">
      <c r="A419" s="55"/>
      <c r="B419" s="206"/>
      <c r="C419" s="79">
        <v>2910</v>
      </c>
      <c r="D419" s="52" t="s">
        <v>302</v>
      </c>
      <c r="E419" s="77">
        <v>500</v>
      </c>
      <c r="F419" s="77">
        <v>171.9</v>
      </c>
      <c r="G419" s="77">
        <v>171.9</v>
      </c>
      <c r="H419" s="77">
        <v>171.9</v>
      </c>
      <c r="I419" s="78">
        <v>0</v>
      </c>
      <c r="J419" s="77">
        <v>171.9</v>
      </c>
      <c r="K419" s="78">
        <v>0</v>
      </c>
      <c r="L419" s="78">
        <v>0</v>
      </c>
      <c r="M419" s="78">
        <v>0</v>
      </c>
      <c r="N419" s="78">
        <v>0</v>
      </c>
      <c r="O419" s="78">
        <v>0</v>
      </c>
      <c r="P419" s="78">
        <v>0</v>
      </c>
      <c r="Q419" s="78">
        <v>0</v>
      </c>
      <c r="R419" s="93">
        <f t="shared" si="82"/>
        <v>0.34379999999999999</v>
      </c>
    </row>
    <row r="420" spans="1:18">
      <c r="A420" s="55"/>
      <c r="B420" s="206"/>
      <c r="C420" s="58"/>
      <c r="D420" s="87"/>
      <c r="E420" s="4"/>
      <c r="F420" s="4"/>
      <c r="G420" s="59"/>
      <c r="H420" s="59"/>
      <c r="I420" s="59"/>
      <c r="J420" s="59"/>
      <c r="K420" s="59"/>
      <c r="L420" s="59"/>
      <c r="M420" s="59"/>
      <c r="N420" s="59"/>
      <c r="O420" s="59"/>
      <c r="P420" s="66"/>
      <c r="Q420" s="92"/>
      <c r="R420" s="93"/>
    </row>
    <row r="421" spans="1:18" ht="24.75">
      <c r="A421" s="807" t="s">
        <v>124</v>
      </c>
      <c r="B421" s="817"/>
      <c r="C421" s="807"/>
      <c r="D421" s="799" t="s">
        <v>125</v>
      </c>
      <c r="E421" s="818">
        <f t="shared" ref="E421:Q421" si="98">SUM(E422+E433+E436+E441+E444+E454+E457+E459)</f>
        <v>9327957.5299999993</v>
      </c>
      <c r="F421" s="818">
        <f t="shared" si="98"/>
        <v>8958220.9299999997</v>
      </c>
      <c r="G421" s="818">
        <f t="shared" si="98"/>
        <v>6038066.9699999997</v>
      </c>
      <c r="H421" s="818">
        <f t="shared" si="98"/>
        <v>5997631.7699999996</v>
      </c>
      <c r="I421" s="818">
        <f t="shared" si="98"/>
        <v>2090979.49</v>
      </c>
      <c r="J421" s="818">
        <f t="shared" si="98"/>
        <v>3906652.2800000003</v>
      </c>
      <c r="K421" s="818">
        <f t="shared" si="98"/>
        <v>0</v>
      </c>
      <c r="L421" s="818">
        <f t="shared" si="98"/>
        <v>40435.199999999997</v>
      </c>
      <c r="M421" s="818">
        <f t="shared" si="98"/>
        <v>0</v>
      </c>
      <c r="N421" s="818">
        <f t="shared" si="98"/>
        <v>0</v>
      </c>
      <c r="O421" s="818">
        <f t="shared" si="98"/>
        <v>2920153.96</v>
      </c>
      <c r="P421" s="818">
        <f t="shared" si="98"/>
        <v>2920153.96</v>
      </c>
      <c r="Q421" s="818">
        <f t="shared" si="98"/>
        <v>78931</v>
      </c>
      <c r="R421" s="819">
        <f t="shared" si="67"/>
        <v>0.9603625339404821</v>
      </c>
    </row>
    <row r="422" spans="1:18">
      <c r="A422" s="55"/>
      <c r="B422" s="58" t="s">
        <v>126</v>
      </c>
      <c r="C422" s="58"/>
      <c r="D422" s="51" t="s">
        <v>127</v>
      </c>
      <c r="E422" s="65">
        <f t="shared" ref="E422:Q422" si="99">SUM(E423:E432)</f>
        <v>1891993.87</v>
      </c>
      <c r="F422" s="65">
        <f t="shared" si="99"/>
        <v>1883383.81</v>
      </c>
      <c r="G422" s="65">
        <f t="shared" si="99"/>
        <v>1883383.81</v>
      </c>
      <c r="H422" s="65">
        <f t="shared" si="99"/>
        <v>1883383.81</v>
      </c>
      <c r="I422" s="65">
        <f t="shared" si="99"/>
        <v>85249.600000000006</v>
      </c>
      <c r="J422" s="65">
        <f t="shared" si="99"/>
        <v>1798134.21</v>
      </c>
      <c r="K422" s="65">
        <f t="shared" si="99"/>
        <v>0</v>
      </c>
      <c r="L422" s="65">
        <f t="shared" si="99"/>
        <v>0</v>
      </c>
      <c r="M422" s="65">
        <f t="shared" si="99"/>
        <v>0</v>
      </c>
      <c r="N422" s="65">
        <f t="shared" si="99"/>
        <v>0</v>
      </c>
      <c r="O422" s="65">
        <f t="shared" si="99"/>
        <v>0</v>
      </c>
      <c r="P422" s="65">
        <f t="shared" si="99"/>
        <v>0</v>
      </c>
      <c r="Q422" s="65">
        <f t="shared" si="99"/>
        <v>0</v>
      </c>
      <c r="R422" s="93">
        <f t="shared" si="67"/>
        <v>0.99544921358545413</v>
      </c>
    </row>
    <row r="423" spans="1:18" ht="16.5">
      <c r="A423" s="55"/>
      <c r="B423" s="58"/>
      <c r="C423" s="58" t="s">
        <v>168</v>
      </c>
      <c r="D423" s="51" t="s">
        <v>169</v>
      </c>
      <c r="E423" s="4">
        <v>65222.39</v>
      </c>
      <c r="F423" s="4">
        <v>63960.31</v>
      </c>
      <c r="G423" s="4">
        <v>63960.31</v>
      </c>
      <c r="H423" s="4">
        <v>63960.31</v>
      </c>
      <c r="I423" s="4">
        <v>63960.31</v>
      </c>
      <c r="J423" s="59">
        <v>0</v>
      </c>
      <c r="K423" s="59">
        <v>0</v>
      </c>
      <c r="L423" s="59">
        <v>0</v>
      </c>
      <c r="M423" s="59">
        <v>0</v>
      </c>
      <c r="N423" s="59">
        <v>0</v>
      </c>
      <c r="O423" s="59">
        <v>0</v>
      </c>
      <c r="P423" s="59">
        <v>0</v>
      </c>
      <c r="Q423" s="59">
        <v>0</v>
      </c>
      <c r="R423" s="93">
        <f t="shared" si="67"/>
        <v>0.98064958981110628</v>
      </c>
    </row>
    <row r="424" spans="1:18" ht="16.5">
      <c r="A424" s="55"/>
      <c r="B424" s="58"/>
      <c r="C424" s="58" t="s">
        <v>170</v>
      </c>
      <c r="D424" s="51" t="s">
        <v>171</v>
      </c>
      <c r="E424" s="4">
        <v>5419.26</v>
      </c>
      <c r="F424" s="4">
        <v>2584.46</v>
      </c>
      <c r="G424" s="4">
        <v>2584.46</v>
      </c>
      <c r="H424" s="4">
        <v>2584.46</v>
      </c>
      <c r="I424" s="4">
        <v>2584.46</v>
      </c>
      <c r="J424" s="59">
        <v>0</v>
      </c>
      <c r="K424" s="59">
        <v>0</v>
      </c>
      <c r="L424" s="59">
        <v>0</v>
      </c>
      <c r="M424" s="59">
        <v>0</v>
      </c>
      <c r="N424" s="59">
        <v>0</v>
      </c>
      <c r="O424" s="59">
        <v>0</v>
      </c>
      <c r="P424" s="59">
        <v>0</v>
      </c>
      <c r="Q424" s="59">
        <v>0</v>
      </c>
      <c r="R424" s="93">
        <f t="shared" si="67"/>
        <v>0.47690275056003956</v>
      </c>
    </row>
    <row r="425" spans="1:18" ht="16.5">
      <c r="A425" s="55"/>
      <c r="B425" s="58"/>
      <c r="C425" s="58" t="s">
        <v>172</v>
      </c>
      <c r="D425" s="51" t="s">
        <v>173</v>
      </c>
      <c r="E425" s="4">
        <v>13397.72</v>
      </c>
      <c r="F425" s="4">
        <v>12181.03</v>
      </c>
      <c r="G425" s="4">
        <v>12181.03</v>
      </c>
      <c r="H425" s="4">
        <v>12181.03</v>
      </c>
      <c r="I425" s="4">
        <v>12181.03</v>
      </c>
      <c r="J425" s="59">
        <v>0</v>
      </c>
      <c r="K425" s="59">
        <v>0</v>
      </c>
      <c r="L425" s="59">
        <v>0</v>
      </c>
      <c r="M425" s="59">
        <v>0</v>
      </c>
      <c r="N425" s="59">
        <v>0</v>
      </c>
      <c r="O425" s="59">
        <v>0</v>
      </c>
      <c r="P425" s="59">
        <v>0</v>
      </c>
      <c r="Q425" s="59">
        <v>0</v>
      </c>
      <c r="R425" s="93">
        <f t="shared" si="67"/>
        <v>0.90918678700555033</v>
      </c>
    </row>
    <row r="426" spans="1:18" ht="16.5">
      <c r="A426" s="55"/>
      <c r="B426" s="58"/>
      <c r="C426" s="58" t="s">
        <v>174</v>
      </c>
      <c r="D426" s="51" t="s">
        <v>175</v>
      </c>
      <c r="E426" s="4">
        <v>1919.72</v>
      </c>
      <c r="F426" s="4">
        <v>1717.6</v>
      </c>
      <c r="G426" s="4">
        <v>1717.6</v>
      </c>
      <c r="H426" s="4">
        <v>1717.6</v>
      </c>
      <c r="I426" s="4">
        <v>1717.6</v>
      </c>
      <c r="J426" s="59">
        <v>0</v>
      </c>
      <c r="K426" s="59">
        <v>0</v>
      </c>
      <c r="L426" s="59">
        <v>0</v>
      </c>
      <c r="M426" s="59">
        <v>0</v>
      </c>
      <c r="N426" s="59">
        <v>0</v>
      </c>
      <c r="O426" s="59">
        <v>0</v>
      </c>
      <c r="P426" s="59">
        <v>0</v>
      </c>
      <c r="Q426" s="59">
        <v>0</v>
      </c>
      <c r="R426" s="93">
        <f t="shared" si="67"/>
        <v>0.89471381243097947</v>
      </c>
    </row>
    <row r="427" spans="1:18" ht="33">
      <c r="A427" s="55"/>
      <c r="B427" s="58"/>
      <c r="C427" s="58" t="s">
        <v>178</v>
      </c>
      <c r="D427" s="51" t="s">
        <v>179</v>
      </c>
      <c r="E427" s="4">
        <v>2464.46</v>
      </c>
      <c r="F427" s="4">
        <v>2463.6</v>
      </c>
      <c r="G427" s="4">
        <v>2463.6</v>
      </c>
      <c r="H427" s="4">
        <v>2463.6</v>
      </c>
      <c r="I427" s="4">
        <v>0</v>
      </c>
      <c r="J427" s="4">
        <v>2463.6</v>
      </c>
      <c r="K427" s="59">
        <v>0</v>
      </c>
      <c r="L427" s="59">
        <v>0</v>
      </c>
      <c r="M427" s="59">
        <v>0</v>
      </c>
      <c r="N427" s="59">
        <v>0</v>
      </c>
      <c r="O427" s="59">
        <v>0</v>
      </c>
      <c r="P427" s="59">
        <v>0</v>
      </c>
      <c r="Q427" s="59">
        <v>0</v>
      </c>
      <c r="R427" s="93">
        <f t="shared" si="67"/>
        <v>0.99965103917288167</v>
      </c>
    </row>
    <row r="428" spans="1:18" ht="16.5">
      <c r="A428" s="55"/>
      <c r="B428" s="58"/>
      <c r="C428" s="58" t="s">
        <v>176</v>
      </c>
      <c r="D428" s="51" t="s">
        <v>177</v>
      </c>
      <c r="E428" s="4">
        <v>7700</v>
      </c>
      <c r="F428" s="4">
        <v>4806.2</v>
      </c>
      <c r="G428" s="4">
        <v>4806.2</v>
      </c>
      <c r="H428" s="4">
        <v>4806.2</v>
      </c>
      <c r="I428" s="4">
        <v>4806.2</v>
      </c>
      <c r="J428" s="4">
        <v>0</v>
      </c>
      <c r="K428" s="59">
        <v>0</v>
      </c>
      <c r="L428" s="59">
        <v>0</v>
      </c>
      <c r="M428" s="59">
        <v>0</v>
      </c>
      <c r="N428" s="59">
        <v>0</v>
      </c>
      <c r="O428" s="59">
        <v>0</v>
      </c>
      <c r="P428" s="59">
        <v>0</v>
      </c>
      <c r="Q428" s="59">
        <v>0</v>
      </c>
      <c r="R428" s="93">
        <f t="shared" si="67"/>
        <v>0.62418181818181817</v>
      </c>
    </row>
    <row r="429" spans="1:18" ht="16.5">
      <c r="A429" s="55"/>
      <c r="B429" s="58"/>
      <c r="C429" s="58" t="s">
        <v>180</v>
      </c>
      <c r="D429" s="51" t="s">
        <v>181</v>
      </c>
      <c r="E429" s="72">
        <v>84018</v>
      </c>
      <c r="F429" s="72">
        <v>84017.29</v>
      </c>
      <c r="G429" s="72">
        <v>84017.29</v>
      </c>
      <c r="H429" s="72">
        <v>84017.29</v>
      </c>
      <c r="I429" s="67">
        <v>0</v>
      </c>
      <c r="J429" s="72">
        <v>84017.29</v>
      </c>
      <c r="K429" s="67">
        <v>0</v>
      </c>
      <c r="L429" s="67">
        <v>0</v>
      </c>
      <c r="M429" s="67">
        <v>0</v>
      </c>
      <c r="N429" s="67">
        <v>0</v>
      </c>
      <c r="O429" s="67">
        <v>0</v>
      </c>
      <c r="P429" s="67">
        <v>0</v>
      </c>
      <c r="Q429" s="67">
        <v>0</v>
      </c>
      <c r="R429" s="93">
        <f t="shared" si="67"/>
        <v>0.999991549429884</v>
      </c>
    </row>
    <row r="430" spans="1:18">
      <c r="A430" s="55"/>
      <c r="B430" s="58"/>
      <c r="C430" s="58" t="s">
        <v>188</v>
      </c>
      <c r="D430" s="51" t="s">
        <v>189</v>
      </c>
      <c r="E430" s="4">
        <v>1709242</v>
      </c>
      <c r="F430" s="4">
        <v>1709159.8</v>
      </c>
      <c r="G430" s="4">
        <v>1709159.8</v>
      </c>
      <c r="H430" s="4">
        <v>1709159.8</v>
      </c>
      <c r="I430" s="59">
        <v>0</v>
      </c>
      <c r="J430" s="4">
        <v>1709159.8</v>
      </c>
      <c r="K430" s="59">
        <v>0</v>
      </c>
      <c r="L430" s="59">
        <v>0</v>
      </c>
      <c r="M430" s="59">
        <v>0</v>
      </c>
      <c r="N430" s="59">
        <v>0</v>
      </c>
      <c r="O430" s="59">
        <v>0</v>
      </c>
      <c r="P430" s="59">
        <v>0</v>
      </c>
      <c r="Q430" s="59">
        <v>0</v>
      </c>
      <c r="R430" s="93">
        <f t="shared" si="67"/>
        <v>0.99995190850681182</v>
      </c>
    </row>
    <row r="431" spans="1:18">
      <c r="A431" s="55"/>
      <c r="B431" s="58"/>
      <c r="C431" s="58" t="s">
        <v>194</v>
      </c>
      <c r="D431" s="51" t="s">
        <v>195</v>
      </c>
      <c r="E431" s="4">
        <v>116</v>
      </c>
      <c r="F431" s="4">
        <v>0</v>
      </c>
      <c r="G431" s="4">
        <v>0</v>
      </c>
      <c r="H431" s="4">
        <v>0</v>
      </c>
      <c r="I431" s="59">
        <v>0</v>
      </c>
      <c r="J431" s="4">
        <v>0</v>
      </c>
      <c r="K431" s="59">
        <v>0</v>
      </c>
      <c r="L431" s="59">
        <v>0</v>
      </c>
      <c r="M431" s="59">
        <v>0</v>
      </c>
      <c r="N431" s="59">
        <v>0</v>
      </c>
      <c r="O431" s="59">
        <v>0</v>
      </c>
      <c r="P431" s="59">
        <v>0</v>
      </c>
      <c r="Q431" s="59">
        <v>0</v>
      </c>
      <c r="R431" s="93">
        <f t="shared" si="67"/>
        <v>0</v>
      </c>
    </row>
    <row r="432" spans="1:18" ht="24.75">
      <c r="A432" s="55"/>
      <c r="B432" s="58"/>
      <c r="C432" s="58" t="s">
        <v>196</v>
      </c>
      <c r="D432" s="51" t="s">
        <v>197</v>
      </c>
      <c r="E432" s="4">
        <v>2494.3200000000002</v>
      </c>
      <c r="F432" s="4">
        <v>2493.52</v>
      </c>
      <c r="G432" s="4">
        <v>2493.52</v>
      </c>
      <c r="H432" s="4">
        <v>2493.52</v>
      </c>
      <c r="I432" s="59">
        <v>0</v>
      </c>
      <c r="J432" s="4">
        <v>2493.52</v>
      </c>
      <c r="K432" s="59">
        <v>0</v>
      </c>
      <c r="L432" s="59">
        <v>0</v>
      </c>
      <c r="M432" s="59">
        <v>0</v>
      </c>
      <c r="N432" s="59">
        <v>0</v>
      </c>
      <c r="O432" s="59">
        <v>0</v>
      </c>
      <c r="P432" s="59">
        <v>0</v>
      </c>
      <c r="Q432" s="59">
        <v>0</v>
      </c>
      <c r="R432" s="93">
        <f t="shared" si="67"/>
        <v>0.99967927130440348</v>
      </c>
    </row>
    <row r="433" spans="1:18" ht="16.5">
      <c r="A433" s="55"/>
      <c r="B433" s="58" t="s">
        <v>317</v>
      </c>
      <c r="C433" s="58"/>
      <c r="D433" s="51" t="s">
        <v>318</v>
      </c>
      <c r="E433" s="4">
        <f>SUM(E434:E435)</f>
        <v>59500</v>
      </c>
      <c r="F433" s="4">
        <f>SUM(F434:F435)</f>
        <v>59106.64</v>
      </c>
      <c r="G433" s="59">
        <f>SUM(G434:G435)</f>
        <v>59106.64</v>
      </c>
      <c r="H433" s="59">
        <f>SUM(H434:H435)</f>
        <v>59106.64</v>
      </c>
      <c r="I433" s="59">
        <f t="shared" ref="I433:N433" si="100">SUM(I434:I435)</f>
        <v>0</v>
      </c>
      <c r="J433" s="59">
        <f t="shared" si="100"/>
        <v>59106.64</v>
      </c>
      <c r="K433" s="59">
        <f t="shared" si="100"/>
        <v>0</v>
      </c>
      <c r="L433" s="59">
        <f t="shared" si="100"/>
        <v>0</v>
      </c>
      <c r="M433" s="59">
        <f t="shared" si="100"/>
        <v>0</v>
      </c>
      <c r="N433" s="59">
        <f t="shared" si="100"/>
        <v>0</v>
      </c>
      <c r="O433" s="59">
        <f>SUM(O434:O435)</f>
        <v>0</v>
      </c>
      <c r="P433" s="59">
        <f>SUM(P434:P435)</f>
        <v>0</v>
      </c>
      <c r="Q433" s="59">
        <f>SUM(Q434:Q435)</f>
        <v>0</v>
      </c>
      <c r="R433" s="93">
        <f t="shared" si="67"/>
        <v>0.99338890756302523</v>
      </c>
    </row>
    <row r="434" spans="1:18" ht="16.5">
      <c r="A434" s="55"/>
      <c r="B434" s="58"/>
      <c r="C434" s="58" t="s">
        <v>180</v>
      </c>
      <c r="D434" s="51" t="s">
        <v>181</v>
      </c>
      <c r="E434" s="4">
        <v>6000</v>
      </c>
      <c r="F434" s="4">
        <v>5980.36</v>
      </c>
      <c r="G434" s="4">
        <v>5980.36</v>
      </c>
      <c r="H434" s="4">
        <v>5980.36</v>
      </c>
      <c r="I434" s="59">
        <v>0</v>
      </c>
      <c r="J434" s="4">
        <v>5980.36</v>
      </c>
      <c r="K434" s="59">
        <v>0</v>
      </c>
      <c r="L434" s="59">
        <v>0</v>
      </c>
      <c r="M434" s="59">
        <v>0</v>
      </c>
      <c r="N434" s="59">
        <v>0</v>
      </c>
      <c r="O434" s="59">
        <v>0</v>
      </c>
      <c r="P434" s="59">
        <v>0</v>
      </c>
      <c r="Q434" s="59">
        <v>0</v>
      </c>
      <c r="R434" s="93">
        <f t="shared" si="67"/>
        <v>0.99672666666666665</v>
      </c>
    </row>
    <row r="435" spans="1:18">
      <c r="A435" s="55"/>
      <c r="B435" s="58"/>
      <c r="C435" s="58" t="s">
        <v>188</v>
      </c>
      <c r="D435" s="51" t="s">
        <v>189</v>
      </c>
      <c r="E435" s="4">
        <v>53500</v>
      </c>
      <c r="F435" s="4">
        <v>53126.28</v>
      </c>
      <c r="G435" s="4">
        <v>53126.28</v>
      </c>
      <c r="H435" s="4">
        <v>53126.28</v>
      </c>
      <c r="I435" s="59">
        <v>0</v>
      </c>
      <c r="J435" s="4">
        <v>53126.28</v>
      </c>
      <c r="K435" s="59">
        <v>0</v>
      </c>
      <c r="L435" s="59">
        <v>0</v>
      </c>
      <c r="M435" s="59">
        <v>0</v>
      </c>
      <c r="N435" s="59">
        <v>0</v>
      </c>
      <c r="O435" s="59">
        <v>0</v>
      </c>
      <c r="P435" s="59">
        <v>0</v>
      </c>
      <c r="Q435" s="59">
        <v>0</v>
      </c>
      <c r="R435" s="93">
        <f t="shared" si="67"/>
        <v>0.99301457943925231</v>
      </c>
    </row>
    <row r="436" spans="1:18" ht="24.75">
      <c r="A436" s="55"/>
      <c r="B436" s="58" t="s">
        <v>787</v>
      </c>
      <c r="C436" s="58"/>
      <c r="D436" s="36" t="s">
        <v>788</v>
      </c>
      <c r="E436" s="59">
        <f>SUM(E437:E440)</f>
        <v>90400</v>
      </c>
      <c r="F436" s="59">
        <f t="shared" ref="F436:Q436" si="101">SUM(F437:F440)</f>
        <v>85310</v>
      </c>
      <c r="G436" s="59">
        <f t="shared" si="101"/>
        <v>39589</v>
      </c>
      <c r="H436" s="59">
        <f t="shared" si="101"/>
        <v>39589</v>
      </c>
      <c r="I436" s="59">
        <f t="shared" si="101"/>
        <v>0</v>
      </c>
      <c r="J436" s="59">
        <f t="shared" si="101"/>
        <v>39589</v>
      </c>
      <c r="K436" s="59">
        <f t="shared" si="101"/>
        <v>0</v>
      </c>
      <c r="L436" s="59">
        <f t="shared" si="101"/>
        <v>0</v>
      </c>
      <c r="M436" s="59">
        <f t="shared" si="101"/>
        <v>0</v>
      </c>
      <c r="N436" s="59">
        <f t="shared" si="101"/>
        <v>0</v>
      </c>
      <c r="O436" s="59">
        <f t="shared" si="101"/>
        <v>45721</v>
      </c>
      <c r="P436" s="59">
        <f t="shared" si="101"/>
        <v>45721</v>
      </c>
      <c r="Q436" s="59">
        <f t="shared" si="101"/>
        <v>45721</v>
      </c>
      <c r="R436" s="93">
        <f t="shared" si="67"/>
        <v>0.94369469026548669</v>
      </c>
    </row>
    <row r="437" spans="1:18" ht="16.5">
      <c r="A437" s="55"/>
      <c r="B437" s="58"/>
      <c r="C437" s="58" t="s">
        <v>180</v>
      </c>
      <c r="D437" s="51" t="s">
        <v>181</v>
      </c>
      <c r="E437" s="59">
        <v>15500</v>
      </c>
      <c r="F437" s="59">
        <v>15500</v>
      </c>
      <c r="G437" s="59">
        <v>15500</v>
      </c>
      <c r="H437" s="59">
        <v>15500</v>
      </c>
      <c r="I437" s="59">
        <v>0</v>
      </c>
      <c r="J437" s="59">
        <v>15500</v>
      </c>
      <c r="K437" s="59">
        <v>0</v>
      </c>
      <c r="L437" s="59">
        <v>0</v>
      </c>
      <c r="M437" s="59">
        <v>0</v>
      </c>
      <c r="N437" s="59">
        <v>0</v>
      </c>
      <c r="O437" s="59">
        <v>0</v>
      </c>
      <c r="P437" s="59">
        <v>0</v>
      </c>
      <c r="Q437" s="59">
        <v>0</v>
      </c>
      <c r="R437" s="93">
        <f t="shared" si="67"/>
        <v>1</v>
      </c>
    </row>
    <row r="438" spans="1:18">
      <c r="A438" s="55"/>
      <c r="B438" s="58"/>
      <c r="C438" s="58" t="s">
        <v>188</v>
      </c>
      <c r="D438" s="51" t="s">
        <v>189</v>
      </c>
      <c r="E438" s="59">
        <v>1500</v>
      </c>
      <c r="F438" s="59">
        <v>738</v>
      </c>
      <c r="G438" s="59">
        <v>738</v>
      </c>
      <c r="H438" s="59">
        <v>738</v>
      </c>
      <c r="I438" s="59">
        <v>0</v>
      </c>
      <c r="J438" s="59">
        <v>738</v>
      </c>
      <c r="K438" s="59">
        <v>0</v>
      </c>
      <c r="L438" s="59">
        <v>0</v>
      </c>
      <c r="M438" s="59">
        <v>0</v>
      </c>
      <c r="N438" s="59">
        <v>0</v>
      </c>
      <c r="O438" s="59">
        <v>0</v>
      </c>
      <c r="P438" s="59">
        <v>0</v>
      </c>
      <c r="Q438" s="59">
        <v>0</v>
      </c>
      <c r="R438" s="93">
        <f t="shared" si="67"/>
        <v>0.49199999999999999</v>
      </c>
    </row>
    <row r="439" spans="1:18">
      <c r="A439" s="55"/>
      <c r="B439" s="58"/>
      <c r="C439" s="58" t="s">
        <v>194</v>
      </c>
      <c r="D439" s="51" t="s">
        <v>316</v>
      </c>
      <c r="E439" s="59">
        <v>23400</v>
      </c>
      <c r="F439" s="59">
        <v>23351</v>
      </c>
      <c r="G439" s="59">
        <v>23351</v>
      </c>
      <c r="H439" s="59">
        <v>23351</v>
      </c>
      <c r="I439" s="59">
        <v>0</v>
      </c>
      <c r="J439" s="59">
        <v>23351</v>
      </c>
      <c r="K439" s="59">
        <v>0</v>
      </c>
      <c r="L439" s="59">
        <v>0</v>
      </c>
      <c r="M439" s="59">
        <v>0</v>
      </c>
      <c r="N439" s="59">
        <v>0</v>
      </c>
      <c r="O439" s="59">
        <v>0</v>
      </c>
      <c r="P439" s="59">
        <v>0</v>
      </c>
      <c r="Q439" s="59">
        <v>0</v>
      </c>
      <c r="R439" s="93">
        <f t="shared" si="67"/>
        <v>0.99790598290598287</v>
      </c>
    </row>
    <row r="440" spans="1:18" ht="16.5">
      <c r="A440" s="55"/>
      <c r="B440" s="58"/>
      <c r="C440" s="58" t="s">
        <v>204</v>
      </c>
      <c r="D440" s="51" t="s">
        <v>222</v>
      </c>
      <c r="E440" s="59">
        <v>50000</v>
      </c>
      <c r="F440" s="59">
        <v>45721</v>
      </c>
      <c r="G440" s="59">
        <v>0</v>
      </c>
      <c r="H440" s="59">
        <v>0</v>
      </c>
      <c r="I440" s="59">
        <v>0</v>
      </c>
      <c r="J440" s="59">
        <v>0</v>
      </c>
      <c r="K440" s="59">
        <v>0</v>
      </c>
      <c r="L440" s="59">
        <v>0</v>
      </c>
      <c r="M440" s="59">
        <v>0</v>
      </c>
      <c r="N440" s="59">
        <v>0</v>
      </c>
      <c r="O440" s="59">
        <v>45721</v>
      </c>
      <c r="P440" s="59">
        <v>45721</v>
      </c>
      <c r="Q440" s="59">
        <v>45721</v>
      </c>
      <c r="R440" s="93">
        <f t="shared" si="67"/>
        <v>0.91442000000000001</v>
      </c>
    </row>
    <row r="441" spans="1:18">
      <c r="A441" s="55"/>
      <c r="B441" s="58" t="s">
        <v>319</v>
      </c>
      <c r="C441" s="58"/>
      <c r="D441" s="51" t="s">
        <v>320</v>
      </c>
      <c r="E441" s="65">
        <f t="shared" ref="E441:Q441" si="102">SUM(E442:E443)</f>
        <v>139500</v>
      </c>
      <c r="F441" s="65">
        <f t="shared" si="102"/>
        <v>139156.71</v>
      </c>
      <c r="G441" s="65">
        <f t="shared" si="102"/>
        <v>139156.71</v>
      </c>
      <c r="H441" s="65">
        <f t="shared" si="102"/>
        <v>139156.71</v>
      </c>
      <c r="I441" s="65">
        <f t="shared" si="102"/>
        <v>0</v>
      </c>
      <c r="J441" s="65">
        <f t="shared" si="102"/>
        <v>139156.71</v>
      </c>
      <c r="K441" s="65">
        <f t="shared" si="102"/>
        <v>0</v>
      </c>
      <c r="L441" s="65">
        <f t="shared" si="102"/>
        <v>0</v>
      </c>
      <c r="M441" s="65">
        <f t="shared" si="102"/>
        <v>0</v>
      </c>
      <c r="N441" s="65">
        <f t="shared" si="102"/>
        <v>0</v>
      </c>
      <c r="O441" s="65">
        <f t="shared" si="102"/>
        <v>0</v>
      </c>
      <c r="P441" s="65">
        <f t="shared" si="102"/>
        <v>0</v>
      </c>
      <c r="Q441" s="65">
        <f t="shared" si="102"/>
        <v>0</v>
      </c>
      <c r="R441" s="93">
        <f t="shared" si="67"/>
        <v>0.99753913978494613</v>
      </c>
    </row>
    <row r="442" spans="1:18" ht="16.5">
      <c r="A442" s="55"/>
      <c r="B442" s="58"/>
      <c r="C442" s="58" t="s">
        <v>180</v>
      </c>
      <c r="D442" s="51" t="s">
        <v>181</v>
      </c>
      <c r="E442" s="4">
        <v>500</v>
      </c>
      <c r="F442" s="4">
        <v>494.16</v>
      </c>
      <c r="G442" s="4">
        <v>494.16</v>
      </c>
      <c r="H442" s="4">
        <v>494.16</v>
      </c>
      <c r="I442" s="59">
        <v>0</v>
      </c>
      <c r="J442" s="4">
        <v>494.16</v>
      </c>
      <c r="K442" s="59">
        <v>0</v>
      </c>
      <c r="L442" s="59">
        <v>0</v>
      </c>
      <c r="M442" s="59">
        <v>0</v>
      </c>
      <c r="N442" s="59">
        <v>0</v>
      </c>
      <c r="O442" s="59">
        <v>0</v>
      </c>
      <c r="P442" s="59">
        <v>0</v>
      </c>
      <c r="Q442" s="59">
        <v>0</v>
      </c>
      <c r="R442" s="93">
        <f t="shared" si="67"/>
        <v>0.98832000000000009</v>
      </c>
    </row>
    <row r="443" spans="1:18">
      <c r="A443" s="55"/>
      <c r="B443" s="58"/>
      <c r="C443" s="58" t="s">
        <v>188</v>
      </c>
      <c r="D443" s="51" t="s">
        <v>189</v>
      </c>
      <c r="E443" s="4">
        <v>139000</v>
      </c>
      <c r="F443" s="4">
        <v>138662.54999999999</v>
      </c>
      <c r="G443" s="4">
        <v>138662.54999999999</v>
      </c>
      <c r="H443" s="4">
        <v>138662.54999999999</v>
      </c>
      <c r="I443" s="59">
        <v>0</v>
      </c>
      <c r="J443" s="4">
        <v>138662.54999999999</v>
      </c>
      <c r="K443" s="59">
        <v>0</v>
      </c>
      <c r="L443" s="59">
        <v>0</v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93">
        <f t="shared" si="67"/>
        <v>0.99757230215827331</v>
      </c>
    </row>
    <row r="444" spans="1:18" ht="16.5">
      <c r="A444" s="55"/>
      <c r="B444" s="58" t="s">
        <v>321</v>
      </c>
      <c r="C444" s="58"/>
      <c r="D444" s="51" t="s">
        <v>322</v>
      </c>
      <c r="E444" s="4">
        <f>SUM(E445:E453)</f>
        <v>1692386.73</v>
      </c>
      <c r="F444" s="4">
        <f t="shared" ref="F444:Q444" si="103">SUM(F445:F453)</f>
        <v>1544018.66</v>
      </c>
      <c r="G444" s="59">
        <f t="shared" si="103"/>
        <v>892921.52999999991</v>
      </c>
      <c r="H444" s="59">
        <f t="shared" si="103"/>
        <v>892921.52999999991</v>
      </c>
      <c r="I444" s="59">
        <f t="shared" si="103"/>
        <v>2044</v>
      </c>
      <c r="J444" s="59">
        <f t="shared" si="103"/>
        <v>890877.52999999991</v>
      </c>
      <c r="K444" s="59">
        <f t="shared" si="103"/>
        <v>0</v>
      </c>
      <c r="L444" s="59">
        <f t="shared" si="103"/>
        <v>0</v>
      </c>
      <c r="M444" s="59">
        <f t="shared" si="103"/>
        <v>0</v>
      </c>
      <c r="N444" s="59">
        <f t="shared" si="103"/>
        <v>0</v>
      </c>
      <c r="O444" s="59">
        <f t="shared" si="103"/>
        <v>651097.13</v>
      </c>
      <c r="P444" s="59">
        <f t="shared" si="103"/>
        <v>651097.13</v>
      </c>
      <c r="Q444" s="59">
        <f t="shared" si="103"/>
        <v>33210</v>
      </c>
      <c r="R444" s="93">
        <f t="shared" si="67"/>
        <v>0.91233205308812593</v>
      </c>
    </row>
    <row r="445" spans="1:18" ht="16.5">
      <c r="A445" s="55"/>
      <c r="B445" s="58"/>
      <c r="C445" s="58" t="s">
        <v>176</v>
      </c>
      <c r="D445" s="51" t="s">
        <v>177</v>
      </c>
      <c r="E445" s="4">
        <v>2044</v>
      </c>
      <c r="F445" s="4">
        <v>2044</v>
      </c>
      <c r="G445" s="4">
        <v>2044</v>
      </c>
      <c r="H445" s="4">
        <v>2044</v>
      </c>
      <c r="I445" s="4">
        <v>2044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93">
        <f t="shared" si="67"/>
        <v>1</v>
      </c>
    </row>
    <row r="446" spans="1:18" ht="16.5">
      <c r="A446" s="55"/>
      <c r="B446" s="58"/>
      <c r="C446" s="58" t="s">
        <v>180</v>
      </c>
      <c r="D446" s="51" t="s">
        <v>181</v>
      </c>
      <c r="E446" s="72">
        <v>95901</v>
      </c>
      <c r="F446" s="72">
        <v>95855.76</v>
      </c>
      <c r="G446" s="72">
        <v>95855.76</v>
      </c>
      <c r="H446" s="72">
        <v>95855.76</v>
      </c>
      <c r="I446" s="67">
        <v>0</v>
      </c>
      <c r="J446" s="72">
        <v>95855.76</v>
      </c>
      <c r="K446" s="67">
        <v>0</v>
      </c>
      <c r="L446" s="67">
        <v>0</v>
      </c>
      <c r="M446" s="67">
        <v>0</v>
      </c>
      <c r="N446" s="59">
        <v>0</v>
      </c>
      <c r="O446" s="59">
        <v>0</v>
      </c>
      <c r="P446" s="59">
        <v>0</v>
      </c>
      <c r="Q446" s="59">
        <v>0</v>
      </c>
      <c r="R446" s="93">
        <f t="shared" si="67"/>
        <v>0.99952826352175672</v>
      </c>
    </row>
    <row r="447" spans="1:18">
      <c r="A447" s="55"/>
      <c r="B447" s="58"/>
      <c r="C447" s="58" t="s">
        <v>182</v>
      </c>
      <c r="D447" s="51" t="s">
        <v>183</v>
      </c>
      <c r="E447" s="72">
        <v>664383</v>
      </c>
      <c r="F447" s="72">
        <v>605002.09</v>
      </c>
      <c r="G447" s="72">
        <v>605002.09</v>
      </c>
      <c r="H447" s="72">
        <v>605002.09</v>
      </c>
      <c r="I447" s="67">
        <v>0</v>
      </c>
      <c r="J447" s="72">
        <v>605002.09</v>
      </c>
      <c r="K447" s="67">
        <v>0</v>
      </c>
      <c r="L447" s="67">
        <v>0</v>
      </c>
      <c r="M447" s="67">
        <v>0</v>
      </c>
      <c r="N447" s="59">
        <v>0</v>
      </c>
      <c r="O447" s="59">
        <v>0</v>
      </c>
      <c r="P447" s="59">
        <v>0</v>
      </c>
      <c r="Q447" s="59">
        <v>0</v>
      </c>
      <c r="R447" s="93">
        <f t="shared" si="67"/>
        <v>0.9106224722787909</v>
      </c>
    </row>
    <row r="448" spans="1:18" ht="16.5">
      <c r="A448" s="55"/>
      <c r="B448" s="58"/>
      <c r="C448" s="58" t="s">
        <v>184</v>
      </c>
      <c r="D448" s="51" t="s">
        <v>185</v>
      </c>
      <c r="E448" s="4">
        <v>81000</v>
      </c>
      <c r="F448" s="4">
        <v>70100.210000000006</v>
      </c>
      <c r="G448" s="4">
        <v>70100.210000000006</v>
      </c>
      <c r="H448" s="4">
        <v>70100.210000000006</v>
      </c>
      <c r="I448" s="59">
        <v>0</v>
      </c>
      <c r="J448" s="4">
        <v>70100.210000000006</v>
      </c>
      <c r="K448" s="59">
        <v>0</v>
      </c>
      <c r="L448" s="59">
        <v>0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93">
        <f t="shared" si="67"/>
        <v>0.86543469135802475</v>
      </c>
    </row>
    <row r="449" spans="1:18" ht="18" customHeight="1">
      <c r="A449" s="55"/>
      <c r="B449" s="58"/>
      <c r="C449" s="58" t="s">
        <v>188</v>
      </c>
      <c r="D449" s="51" t="s">
        <v>189</v>
      </c>
      <c r="E449" s="4">
        <v>138000</v>
      </c>
      <c r="F449" s="4">
        <v>117488.57</v>
      </c>
      <c r="G449" s="4">
        <v>117488.57</v>
      </c>
      <c r="H449" s="4">
        <v>117488.57</v>
      </c>
      <c r="I449" s="59">
        <v>0</v>
      </c>
      <c r="J449" s="4">
        <v>117488.57</v>
      </c>
      <c r="K449" s="59">
        <v>0</v>
      </c>
      <c r="L449" s="59">
        <v>0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93">
        <f t="shared" ref="R449:R488" si="104">SUM(F449/E449)</f>
        <v>0.85136644927536242</v>
      </c>
    </row>
    <row r="450" spans="1:18">
      <c r="A450" s="55"/>
      <c r="B450" s="58"/>
      <c r="C450" s="58" t="s">
        <v>194</v>
      </c>
      <c r="D450" s="51" t="s">
        <v>316</v>
      </c>
      <c r="E450" s="4">
        <v>3000</v>
      </c>
      <c r="F450" s="4">
        <v>2430.9</v>
      </c>
      <c r="G450" s="4">
        <v>2430.9</v>
      </c>
      <c r="H450" s="4">
        <v>2430.9</v>
      </c>
      <c r="I450" s="59">
        <v>0</v>
      </c>
      <c r="J450" s="4">
        <v>2430.9</v>
      </c>
      <c r="K450" s="59">
        <v>0</v>
      </c>
      <c r="L450" s="59">
        <v>0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93">
        <f t="shared" si="104"/>
        <v>0.81030000000000002</v>
      </c>
    </row>
    <row r="451" spans="1:18" ht="16.5">
      <c r="A451" s="55"/>
      <c r="B451" s="58"/>
      <c r="C451" s="58" t="s">
        <v>202</v>
      </c>
      <c r="D451" s="51" t="s">
        <v>222</v>
      </c>
      <c r="E451" s="4">
        <v>643058.73</v>
      </c>
      <c r="F451" s="4">
        <v>603638.87</v>
      </c>
      <c r="G451" s="59">
        <v>0</v>
      </c>
      <c r="H451" s="59">
        <v>0</v>
      </c>
      <c r="I451" s="59">
        <v>0</v>
      </c>
      <c r="J451" s="59">
        <v>0</v>
      </c>
      <c r="K451" s="59">
        <v>0</v>
      </c>
      <c r="L451" s="59">
        <v>0</v>
      </c>
      <c r="M451" s="59">
        <v>0</v>
      </c>
      <c r="N451" s="59">
        <v>0</v>
      </c>
      <c r="O451" s="4">
        <v>603638.87</v>
      </c>
      <c r="P451" s="4">
        <v>603638.87</v>
      </c>
      <c r="Q451" s="67">
        <v>0</v>
      </c>
      <c r="R451" s="93">
        <f t="shared" si="104"/>
        <v>0.93869944040725484</v>
      </c>
    </row>
    <row r="452" spans="1:18" ht="16.5">
      <c r="A452" s="55"/>
      <c r="B452" s="58"/>
      <c r="C452" s="58" t="s">
        <v>204</v>
      </c>
      <c r="D452" s="51" t="s">
        <v>222</v>
      </c>
      <c r="E452" s="4">
        <v>45000</v>
      </c>
      <c r="F452" s="4">
        <v>33210</v>
      </c>
      <c r="G452" s="59">
        <v>0</v>
      </c>
      <c r="H452" s="59">
        <v>0</v>
      </c>
      <c r="I452" s="59">
        <v>0</v>
      </c>
      <c r="J452" s="59">
        <v>0</v>
      </c>
      <c r="K452" s="59">
        <v>0</v>
      </c>
      <c r="L452" s="59">
        <v>0</v>
      </c>
      <c r="M452" s="59">
        <v>0</v>
      </c>
      <c r="N452" s="59">
        <v>0</v>
      </c>
      <c r="O452" s="4">
        <v>33210</v>
      </c>
      <c r="P452" s="4">
        <v>33210</v>
      </c>
      <c r="Q452" s="4">
        <v>33210</v>
      </c>
      <c r="R452" s="93">
        <f t="shared" si="104"/>
        <v>0.73799999999999999</v>
      </c>
    </row>
    <row r="453" spans="1:18" ht="24.75">
      <c r="A453" s="55"/>
      <c r="B453" s="58"/>
      <c r="C453" s="58" t="s">
        <v>205</v>
      </c>
      <c r="D453" s="51" t="s">
        <v>223</v>
      </c>
      <c r="E453" s="4">
        <v>20000</v>
      </c>
      <c r="F453" s="4">
        <v>14248.26</v>
      </c>
      <c r="G453" s="59">
        <v>0</v>
      </c>
      <c r="H453" s="59">
        <v>0</v>
      </c>
      <c r="I453" s="59">
        <v>0</v>
      </c>
      <c r="J453" s="59">
        <v>0</v>
      </c>
      <c r="K453" s="59">
        <v>0</v>
      </c>
      <c r="L453" s="59">
        <v>0</v>
      </c>
      <c r="M453" s="59">
        <v>0</v>
      </c>
      <c r="N453" s="59">
        <v>0</v>
      </c>
      <c r="O453" s="4">
        <v>14248.26</v>
      </c>
      <c r="P453" s="4">
        <v>14248.26</v>
      </c>
      <c r="Q453" s="59">
        <v>0</v>
      </c>
      <c r="R453" s="93">
        <f t="shared" si="104"/>
        <v>0.71241299999999996</v>
      </c>
    </row>
    <row r="454" spans="1:18" ht="49.5">
      <c r="A454" s="55"/>
      <c r="B454" s="58" t="s">
        <v>129</v>
      </c>
      <c r="C454" s="58"/>
      <c r="D454" s="88" t="s">
        <v>130</v>
      </c>
      <c r="E454" s="4">
        <f>SUM(E455:E456)</f>
        <v>32350</v>
      </c>
      <c r="F454" s="4">
        <f t="shared" ref="F454:Q454" si="105">SUM(F455:F456)</f>
        <v>17947.72</v>
      </c>
      <c r="G454" s="59">
        <f t="shared" si="105"/>
        <v>17947.72</v>
      </c>
      <c r="H454" s="59">
        <f t="shared" si="105"/>
        <v>17947.72</v>
      </c>
      <c r="I454" s="59">
        <f t="shared" si="105"/>
        <v>0</v>
      </c>
      <c r="J454" s="59">
        <f t="shared" si="105"/>
        <v>17947.72</v>
      </c>
      <c r="K454" s="59">
        <f t="shared" si="105"/>
        <v>0</v>
      </c>
      <c r="L454" s="59">
        <f t="shared" si="105"/>
        <v>0</v>
      </c>
      <c r="M454" s="59">
        <f t="shared" si="105"/>
        <v>0</v>
      </c>
      <c r="N454" s="59">
        <f t="shared" si="105"/>
        <v>0</v>
      </c>
      <c r="O454" s="59">
        <f t="shared" si="105"/>
        <v>0</v>
      </c>
      <c r="P454" s="59">
        <f t="shared" si="105"/>
        <v>0</v>
      </c>
      <c r="Q454" s="59">
        <f t="shared" si="105"/>
        <v>0</v>
      </c>
      <c r="R454" s="93">
        <f t="shared" si="104"/>
        <v>0.55479814528593507</v>
      </c>
    </row>
    <row r="455" spans="1:18" ht="16.5">
      <c r="A455" s="55"/>
      <c r="B455" s="58"/>
      <c r="C455" s="58" t="s">
        <v>180</v>
      </c>
      <c r="D455" s="51" t="s">
        <v>181</v>
      </c>
      <c r="E455" s="4">
        <v>10000</v>
      </c>
      <c r="F455" s="4">
        <v>10000</v>
      </c>
      <c r="G455" s="4">
        <v>10000</v>
      </c>
      <c r="H455" s="4">
        <v>10000</v>
      </c>
      <c r="I455" s="59">
        <v>0</v>
      </c>
      <c r="J455" s="4">
        <v>10000</v>
      </c>
      <c r="K455" s="59">
        <v>0</v>
      </c>
      <c r="L455" s="59">
        <v>0</v>
      </c>
      <c r="M455" s="59">
        <v>0</v>
      </c>
      <c r="N455" s="59">
        <v>0</v>
      </c>
      <c r="O455" s="59">
        <v>0</v>
      </c>
      <c r="P455" s="59">
        <v>0</v>
      </c>
      <c r="Q455" s="59">
        <v>0</v>
      </c>
      <c r="R455" s="93">
        <f t="shared" si="104"/>
        <v>1</v>
      </c>
    </row>
    <row r="456" spans="1:18">
      <c r="A456" s="63"/>
      <c r="B456" s="64"/>
      <c r="C456" s="58" t="s">
        <v>188</v>
      </c>
      <c r="D456" s="51" t="s">
        <v>189</v>
      </c>
      <c r="E456" s="4">
        <v>22350</v>
      </c>
      <c r="F456" s="4">
        <v>7947.72</v>
      </c>
      <c r="G456" s="4">
        <v>7947.72</v>
      </c>
      <c r="H456" s="4">
        <v>7947.72</v>
      </c>
      <c r="I456" s="59">
        <v>0</v>
      </c>
      <c r="J456" s="4">
        <v>7947.72</v>
      </c>
      <c r="K456" s="59">
        <v>0</v>
      </c>
      <c r="L456" s="59">
        <v>0</v>
      </c>
      <c r="M456" s="59">
        <v>0</v>
      </c>
      <c r="N456" s="59">
        <v>0</v>
      </c>
      <c r="O456" s="59">
        <v>0</v>
      </c>
      <c r="P456" s="59">
        <v>0</v>
      </c>
      <c r="Q456" s="59"/>
      <c r="R456" s="93">
        <f t="shared" si="104"/>
        <v>0.35560268456375838</v>
      </c>
    </row>
    <row r="457" spans="1:18" ht="24.75">
      <c r="A457" s="63"/>
      <c r="B457" s="58" t="s">
        <v>789</v>
      </c>
      <c r="C457" s="58"/>
      <c r="D457" s="36" t="s">
        <v>790</v>
      </c>
      <c r="E457" s="59">
        <f>SUM(E458)</f>
        <v>1000</v>
      </c>
      <c r="F457" s="59">
        <f t="shared" ref="F457:Q457" si="106">SUM(F458)</f>
        <v>0</v>
      </c>
      <c r="G457" s="59">
        <f t="shared" si="106"/>
        <v>0</v>
      </c>
      <c r="H457" s="59">
        <f t="shared" si="106"/>
        <v>0</v>
      </c>
      <c r="I457" s="59">
        <f t="shared" si="106"/>
        <v>0</v>
      </c>
      <c r="J457" s="59">
        <f t="shared" si="106"/>
        <v>0</v>
      </c>
      <c r="K457" s="59">
        <f t="shared" si="106"/>
        <v>0</v>
      </c>
      <c r="L457" s="59">
        <f t="shared" si="106"/>
        <v>0</v>
      </c>
      <c r="M457" s="59">
        <f t="shared" si="106"/>
        <v>0</v>
      </c>
      <c r="N457" s="59">
        <f t="shared" si="106"/>
        <v>0</v>
      </c>
      <c r="O457" s="59">
        <f t="shared" si="106"/>
        <v>0</v>
      </c>
      <c r="P457" s="59">
        <f t="shared" si="106"/>
        <v>0</v>
      </c>
      <c r="Q457" s="59">
        <f t="shared" si="106"/>
        <v>0</v>
      </c>
      <c r="R457" s="93">
        <f t="shared" si="104"/>
        <v>0</v>
      </c>
    </row>
    <row r="458" spans="1:18" ht="18" customHeight="1">
      <c r="A458" s="63"/>
      <c r="B458" s="58"/>
      <c r="C458" s="58" t="s">
        <v>188</v>
      </c>
      <c r="D458" s="51" t="s">
        <v>189</v>
      </c>
      <c r="E458" s="59">
        <v>1000</v>
      </c>
      <c r="F458" s="59">
        <v>0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>
        <v>0</v>
      </c>
      <c r="N458" s="59">
        <v>0</v>
      </c>
      <c r="O458" s="59">
        <v>0</v>
      </c>
      <c r="P458" s="59">
        <v>0</v>
      </c>
      <c r="Q458" s="59">
        <v>0</v>
      </c>
      <c r="R458" s="93">
        <f t="shared" si="104"/>
        <v>0</v>
      </c>
    </row>
    <row r="459" spans="1:18">
      <c r="A459" s="55"/>
      <c r="B459" s="58" t="s">
        <v>131</v>
      </c>
      <c r="C459" s="58"/>
      <c r="D459" s="51" t="s">
        <v>10</v>
      </c>
      <c r="E459" s="89">
        <f t="shared" ref="E459:Q459" si="107">SUM(E460:E480)</f>
        <v>5420826.9299999997</v>
      </c>
      <c r="F459" s="89">
        <f t="shared" si="107"/>
        <v>5229297.3899999997</v>
      </c>
      <c r="G459" s="89">
        <f t="shared" si="107"/>
        <v>3005961.5599999996</v>
      </c>
      <c r="H459" s="89">
        <f t="shared" si="107"/>
        <v>2965526.36</v>
      </c>
      <c r="I459" s="89">
        <f t="shared" si="107"/>
        <v>2003685.89</v>
      </c>
      <c r="J459" s="89">
        <f t="shared" si="107"/>
        <v>961840.47000000009</v>
      </c>
      <c r="K459" s="89">
        <f t="shared" si="107"/>
        <v>0</v>
      </c>
      <c r="L459" s="89">
        <f t="shared" si="107"/>
        <v>40435.199999999997</v>
      </c>
      <c r="M459" s="89">
        <f t="shared" si="107"/>
        <v>0</v>
      </c>
      <c r="N459" s="89">
        <f t="shared" si="107"/>
        <v>0</v>
      </c>
      <c r="O459" s="89">
        <f t="shared" si="107"/>
        <v>2223335.83</v>
      </c>
      <c r="P459" s="89">
        <f t="shared" si="107"/>
        <v>2223335.83</v>
      </c>
      <c r="Q459" s="89">
        <f t="shared" si="107"/>
        <v>0</v>
      </c>
      <c r="R459" s="93">
        <f t="shared" si="104"/>
        <v>0.96466783712646587</v>
      </c>
    </row>
    <row r="460" spans="1:18" ht="24.75">
      <c r="A460" s="55"/>
      <c r="B460" s="58"/>
      <c r="C460" s="79">
        <v>3020</v>
      </c>
      <c r="D460" s="51" t="s">
        <v>233</v>
      </c>
      <c r="E460" s="4">
        <v>43200</v>
      </c>
      <c r="F460" s="4">
        <v>40435.199999999997</v>
      </c>
      <c r="G460" s="4">
        <v>40435.199999999997</v>
      </c>
      <c r="H460" s="59">
        <v>0</v>
      </c>
      <c r="I460" s="59">
        <v>0</v>
      </c>
      <c r="J460" s="59">
        <v>0</v>
      </c>
      <c r="K460" s="59">
        <v>0</v>
      </c>
      <c r="L460" s="4">
        <v>40435.199999999997</v>
      </c>
      <c r="M460" s="59">
        <v>0</v>
      </c>
      <c r="N460" s="59">
        <v>0</v>
      </c>
      <c r="O460" s="59">
        <v>0</v>
      </c>
      <c r="P460" s="59">
        <v>0</v>
      </c>
      <c r="Q460" s="59">
        <v>0</v>
      </c>
      <c r="R460" s="93">
        <f t="shared" si="104"/>
        <v>0.93599999999999994</v>
      </c>
    </row>
    <row r="461" spans="1:18" ht="16.5">
      <c r="A461" s="55"/>
      <c r="B461" s="58"/>
      <c r="C461" s="79">
        <v>4010</v>
      </c>
      <c r="D461" s="51" t="s">
        <v>169</v>
      </c>
      <c r="E461" s="4">
        <v>1603270</v>
      </c>
      <c r="F461" s="4">
        <v>1580130.43</v>
      </c>
      <c r="G461" s="4">
        <v>1580130.43</v>
      </c>
      <c r="H461" s="4">
        <v>1580130.43</v>
      </c>
      <c r="I461" s="4">
        <v>1580130.43</v>
      </c>
      <c r="J461" s="59">
        <v>0</v>
      </c>
      <c r="K461" s="59">
        <v>0</v>
      </c>
      <c r="L461" s="59">
        <v>0</v>
      </c>
      <c r="M461" s="59">
        <v>0</v>
      </c>
      <c r="N461" s="59">
        <v>0</v>
      </c>
      <c r="O461" s="59">
        <v>0</v>
      </c>
      <c r="P461" s="59">
        <v>0</v>
      </c>
      <c r="Q461" s="59">
        <v>0</v>
      </c>
      <c r="R461" s="93">
        <f t="shared" si="104"/>
        <v>0.98556726565082609</v>
      </c>
    </row>
    <row r="462" spans="1:18" ht="16.5">
      <c r="A462" s="55"/>
      <c r="B462" s="58"/>
      <c r="C462" s="79">
        <v>4040</v>
      </c>
      <c r="D462" s="51" t="s">
        <v>171</v>
      </c>
      <c r="E462" s="4">
        <v>100696</v>
      </c>
      <c r="F462" s="4">
        <v>100695.41</v>
      </c>
      <c r="G462" s="4">
        <v>100695.41</v>
      </c>
      <c r="H462" s="4">
        <v>100695.41</v>
      </c>
      <c r="I462" s="4">
        <v>100695.41</v>
      </c>
      <c r="J462" s="59">
        <v>0</v>
      </c>
      <c r="K462" s="59">
        <v>0</v>
      </c>
      <c r="L462" s="59">
        <v>0</v>
      </c>
      <c r="M462" s="59">
        <v>0</v>
      </c>
      <c r="N462" s="59">
        <v>0</v>
      </c>
      <c r="O462" s="59">
        <v>0</v>
      </c>
      <c r="P462" s="59">
        <v>0</v>
      </c>
      <c r="Q462" s="59">
        <v>0</v>
      </c>
      <c r="R462" s="93">
        <f t="shared" si="104"/>
        <v>0.99999414078017002</v>
      </c>
    </row>
    <row r="463" spans="1:18" ht="16.5">
      <c r="A463" s="55"/>
      <c r="B463" s="58"/>
      <c r="C463" s="79">
        <v>4110</v>
      </c>
      <c r="D463" s="51" t="s">
        <v>173</v>
      </c>
      <c r="E463" s="72">
        <v>302595</v>
      </c>
      <c r="F463" s="72">
        <v>280100.68</v>
      </c>
      <c r="G463" s="72">
        <v>280100.68</v>
      </c>
      <c r="H463" s="72">
        <v>280100.68</v>
      </c>
      <c r="I463" s="72">
        <v>280100.68</v>
      </c>
      <c r="J463" s="67">
        <v>0</v>
      </c>
      <c r="K463" s="67">
        <v>0</v>
      </c>
      <c r="L463" s="67">
        <v>0</v>
      </c>
      <c r="M463" s="67">
        <v>0</v>
      </c>
      <c r="N463" s="67">
        <v>0</v>
      </c>
      <c r="O463" s="67">
        <v>0</v>
      </c>
      <c r="P463" s="67">
        <v>0</v>
      </c>
      <c r="Q463" s="67">
        <v>0</v>
      </c>
      <c r="R463" s="93">
        <f t="shared" si="104"/>
        <v>0.92566195740180768</v>
      </c>
    </row>
    <row r="464" spans="1:18" ht="16.5">
      <c r="A464" s="55"/>
      <c r="B464" s="58"/>
      <c r="C464" s="79">
        <v>4120</v>
      </c>
      <c r="D464" s="51" t="s">
        <v>175</v>
      </c>
      <c r="E464" s="4">
        <v>41875</v>
      </c>
      <c r="F464" s="4">
        <v>33759.370000000003</v>
      </c>
      <c r="G464" s="4">
        <v>33759.370000000003</v>
      </c>
      <c r="H464" s="4">
        <v>33759.370000000003</v>
      </c>
      <c r="I464" s="4">
        <v>33759.370000000003</v>
      </c>
      <c r="J464" s="59">
        <v>0</v>
      </c>
      <c r="K464" s="59">
        <v>0</v>
      </c>
      <c r="L464" s="59">
        <v>0</v>
      </c>
      <c r="M464" s="59">
        <v>0</v>
      </c>
      <c r="N464" s="59">
        <v>0</v>
      </c>
      <c r="O464" s="59">
        <v>0</v>
      </c>
      <c r="P464" s="59">
        <v>0</v>
      </c>
      <c r="Q464" s="59">
        <v>0</v>
      </c>
      <c r="R464" s="93">
        <f t="shared" si="104"/>
        <v>0.80619391044776123</v>
      </c>
    </row>
    <row r="465" spans="1:18" ht="33">
      <c r="A465" s="55"/>
      <c r="B465" s="58"/>
      <c r="C465" s="79">
        <v>4140</v>
      </c>
      <c r="D465" s="51" t="s">
        <v>179</v>
      </c>
      <c r="E465" s="4">
        <v>9300</v>
      </c>
      <c r="F465" s="59">
        <v>9292.4</v>
      </c>
      <c r="G465" s="59">
        <v>9292.4</v>
      </c>
      <c r="H465" s="59">
        <v>9292.4</v>
      </c>
      <c r="I465" s="4">
        <v>0</v>
      </c>
      <c r="J465" s="59">
        <v>9292.4</v>
      </c>
      <c r="K465" s="59">
        <v>0</v>
      </c>
      <c r="L465" s="59">
        <v>0</v>
      </c>
      <c r="M465" s="59">
        <v>0</v>
      </c>
      <c r="N465" s="59">
        <v>0</v>
      </c>
      <c r="O465" s="59">
        <v>0</v>
      </c>
      <c r="P465" s="59">
        <v>0</v>
      </c>
      <c r="Q465" s="59">
        <v>0</v>
      </c>
      <c r="R465" s="93">
        <f t="shared" si="104"/>
        <v>0.99918279569892465</v>
      </c>
    </row>
    <row r="466" spans="1:18" ht="16.5">
      <c r="A466" s="55"/>
      <c r="B466" s="58"/>
      <c r="C466" s="79">
        <v>4170</v>
      </c>
      <c r="D466" s="51" t="s">
        <v>177</v>
      </c>
      <c r="E466" s="4">
        <v>10000</v>
      </c>
      <c r="F466" s="4">
        <v>9000</v>
      </c>
      <c r="G466" s="4">
        <v>9000</v>
      </c>
      <c r="H466" s="4">
        <v>9000</v>
      </c>
      <c r="I466" s="4">
        <v>9000</v>
      </c>
      <c r="J466" s="59">
        <v>0</v>
      </c>
      <c r="K466" s="59">
        <v>0</v>
      </c>
      <c r="L466" s="59">
        <v>0</v>
      </c>
      <c r="M466" s="59">
        <v>0</v>
      </c>
      <c r="N466" s="59">
        <v>0</v>
      </c>
      <c r="O466" s="59">
        <v>0</v>
      </c>
      <c r="P466" s="59">
        <v>0</v>
      </c>
      <c r="Q466" s="59">
        <v>0</v>
      </c>
      <c r="R466" s="93">
        <f t="shared" si="104"/>
        <v>0.9</v>
      </c>
    </row>
    <row r="467" spans="1:18" ht="16.5">
      <c r="A467" s="55"/>
      <c r="B467" s="58"/>
      <c r="C467" s="58" t="s">
        <v>180</v>
      </c>
      <c r="D467" s="51" t="s">
        <v>181</v>
      </c>
      <c r="E467" s="72">
        <v>454543</v>
      </c>
      <c r="F467" s="72">
        <v>398702.03</v>
      </c>
      <c r="G467" s="72">
        <v>398702.03</v>
      </c>
      <c r="H467" s="72">
        <v>398702.03</v>
      </c>
      <c r="I467" s="67">
        <v>0</v>
      </c>
      <c r="J467" s="72">
        <v>398702.03</v>
      </c>
      <c r="K467" s="67">
        <v>0</v>
      </c>
      <c r="L467" s="67">
        <v>0</v>
      </c>
      <c r="M467" s="67">
        <v>0</v>
      </c>
      <c r="N467" s="67">
        <v>0</v>
      </c>
      <c r="O467" s="67">
        <v>0</v>
      </c>
      <c r="P467" s="67">
        <v>0</v>
      </c>
      <c r="Q467" s="67">
        <v>0</v>
      </c>
      <c r="R467" s="93">
        <f t="shared" si="104"/>
        <v>0.87714920260569418</v>
      </c>
    </row>
    <row r="468" spans="1:18">
      <c r="A468" s="55"/>
      <c r="B468" s="58"/>
      <c r="C468" s="58" t="s">
        <v>182</v>
      </c>
      <c r="D468" s="51" t="s">
        <v>183</v>
      </c>
      <c r="E468" s="72">
        <v>80806</v>
      </c>
      <c r="F468" s="72">
        <v>77450.149999999994</v>
      </c>
      <c r="G468" s="72">
        <v>77450.149999999994</v>
      </c>
      <c r="H468" s="72">
        <v>77450.149999999994</v>
      </c>
      <c r="I468" s="67">
        <v>0</v>
      </c>
      <c r="J468" s="72">
        <v>77450.149999999994</v>
      </c>
      <c r="K468" s="67">
        <v>0</v>
      </c>
      <c r="L468" s="67">
        <v>0</v>
      </c>
      <c r="M468" s="67">
        <v>0</v>
      </c>
      <c r="N468" s="67">
        <v>0</v>
      </c>
      <c r="O468" s="67">
        <v>0</v>
      </c>
      <c r="P468" s="67">
        <v>0</v>
      </c>
      <c r="Q468" s="67">
        <v>0</v>
      </c>
      <c r="R468" s="93">
        <f t="shared" si="104"/>
        <v>0.95847028685988656</v>
      </c>
    </row>
    <row r="469" spans="1:18" ht="16.5">
      <c r="A469" s="55"/>
      <c r="B469" s="58"/>
      <c r="C469" s="58" t="s">
        <v>184</v>
      </c>
      <c r="D469" s="51" t="s">
        <v>185</v>
      </c>
      <c r="E469" s="72">
        <v>240400</v>
      </c>
      <c r="F469" s="72">
        <v>234962.45</v>
      </c>
      <c r="G469" s="72">
        <v>234962.45</v>
      </c>
      <c r="H469" s="72">
        <v>234962.45</v>
      </c>
      <c r="I469" s="67">
        <v>0</v>
      </c>
      <c r="J469" s="72">
        <v>234962.45</v>
      </c>
      <c r="K469" s="67">
        <v>0</v>
      </c>
      <c r="L469" s="67">
        <v>0</v>
      </c>
      <c r="M469" s="67">
        <v>0</v>
      </c>
      <c r="N469" s="67">
        <v>0</v>
      </c>
      <c r="O469" s="67">
        <v>0</v>
      </c>
      <c r="P469" s="67">
        <v>0</v>
      </c>
      <c r="Q469" s="67">
        <v>0</v>
      </c>
      <c r="R469" s="93">
        <f t="shared" si="104"/>
        <v>0.97738123960066559</v>
      </c>
    </row>
    <row r="470" spans="1:18" ht="16.5">
      <c r="A470" s="55"/>
      <c r="B470" s="58"/>
      <c r="C470" s="58" t="s">
        <v>186</v>
      </c>
      <c r="D470" s="51" t="s">
        <v>234</v>
      </c>
      <c r="E470" s="72">
        <v>3620</v>
      </c>
      <c r="F470" s="72">
        <v>3620</v>
      </c>
      <c r="G470" s="72">
        <v>3620</v>
      </c>
      <c r="H470" s="72">
        <v>3620</v>
      </c>
      <c r="I470" s="67">
        <v>0</v>
      </c>
      <c r="J470" s="72">
        <v>3620</v>
      </c>
      <c r="K470" s="67">
        <v>0</v>
      </c>
      <c r="L470" s="67">
        <v>0</v>
      </c>
      <c r="M470" s="67">
        <v>0</v>
      </c>
      <c r="N470" s="67">
        <v>0</v>
      </c>
      <c r="O470" s="67">
        <v>0</v>
      </c>
      <c r="P470" s="67">
        <v>0</v>
      </c>
      <c r="Q470" s="67">
        <v>0</v>
      </c>
      <c r="R470" s="93">
        <f t="shared" si="104"/>
        <v>1</v>
      </c>
    </row>
    <row r="471" spans="1:18">
      <c r="A471" s="55"/>
      <c r="B471" s="58"/>
      <c r="C471" s="58" t="s">
        <v>188</v>
      </c>
      <c r="D471" s="51" t="s">
        <v>189</v>
      </c>
      <c r="E471" s="72">
        <v>153822</v>
      </c>
      <c r="F471" s="72">
        <v>137251</v>
      </c>
      <c r="G471" s="72">
        <v>137251</v>
      </c>
      <c r="H471" s="72">
        <v>137251</v>
      </c>
      <c r="I471" s="67">
        <v>0</v>
      </c>
      <c r="J471" s="72">
        <v>137251</v>
      </c>
      <c r="K471" s="67">
        <v>0</v>
      </c>
      <c r="L471" s="67">
        <v>0</v>
      </c>
      <c r="M471" s="67">
        <v>0</v>
      </c>
      <c r="N471" s="67">
        <v>0</v>
      </c>
      <c r="O471" s="67">
        <v>0</v>
      </c>
      <c r="P471" s="67">
        <v>0</v>
      </c>
      <c r="Q471" s="67">
        <v>0</v>
      </c>
      <c r="R471" s="93">
        <f t="shared" si="104"/>
        <v>0.89227158663910233</v>
      </c>
    </row>
    <row r="472" spans="1:18" ht="49.5">
      <c r="A472" s="55"/>
      <c r="B472" s="58"/>
      <c r="C472" s="79">
        <v>4360</v>
      </c>
      <c r="D472" s="51" t="s">
        <v>191</v>
      </c>
      <c r="E472" s="4">
        <v>10000</v>
      </c>
      <c r="F472" s="4">
        <v>9297.3799999999992</v>
      </c>
      <c r="G472" s="4">
        <v>9297.3799999999992</v>
      </c>
      <c r="H472" s="4">
        <v>9297.3799999999992</v>
      </c>
      <c r="I472" s="59">
        <v>0</v>
      </c>
      <c r="J472" s="4">
        <v>9297.3799999999992</v>
      </c>
      <c r="K472" s="59">
        <v>0</v>
      </c>
      <c r="L472" s="59">
        <v>0</v>
      </c>
      <c r="M472" s="59">
        <v>0</v>
      </c>
      <c r="N472" s="59">
        <v>0</v>
      </c>
      <c r="O472" s="59">
        <v>0</v>
      </c>
      <c r="P472" s="59">
        <v>0</v>
      </c>
      <c r="Q472" s="59">
        <v>0</v>
      </c>
      <c r="R472" s="93">
        <f t="shared" si="104"/>
        <v>0.92973799999999995</v>
      </c>
    </row>
    <row r="473" spans="1:18" ht="24.75">
      <c r="A473" s="55"/>
      <c r="B473" s="58"/>
      <c r="C473" s="79">
        <v>4390</v>
      </c>
      <c r="D473" s="60" t="s">
        <v>192</v>
      </c>
      <c r="E473" s="4">
        <v>1000</v>
      </c>
      <c r="F473" s="4">
        <v>1000</v>
      </c>
      <c r="G473" s="4">
        <v>1000</v>
      </c>
      <c r="H473" s="4">
        <v>1000</v>
      </c>
      <c r="I473" s="59">
        <v>0</v>
      </c>
      <c r="J473" s="4">
        <v>1000</v>
      </c>
      <c r="K473" s="59">
        <v>0</v>
      </c>
      <c r="L473" s="59">
        <v>0</v>
      </c>
      <c r="M473" s="59">
        <v>0</v>
      </c>
      <c r="N473" s="59">
        <v>0</v>
      </c>
      <c r="O473" s="59">
        <v>0</v>
      </c>
      <c r="P473" s="59">
        <v>0</v>
      </c>
      <c r="Q473" s="59">
        <v>0</v>
      </c>
      <c r="R473" s="93">
        <f t="shared" si="104"/>
        <v>1</v>
      </c>
    </row>
    <row r="474" spans="1:18" ht="16.5">
      <c r="A474" s="55"/>
      <c r="B474" s="58"/>
      <c r="C474" s="79">
        <v>4410</v>
      </c>
      <c r="D474" s="51" t="s">
        <v>230</v>
      </c>
      <c r="E474" s="4">
        <v>16400</v>
      </c>
      <c r="F474" s="4">
        <v>15295.64</v>
      </c>
      <c r="G474" s="4">
        <v>15295.64</v>
      </c>
      <c r="H474" s="4">
        <v>15295.64</v>
      </c>
      <c r="I474" s="59">
        <v>0</v>
      </c>
      <c r="J474" s="4">
        <v>15295.64</v>
      </c>
      <c r="K474" s="59">
        <v>0</v>
      </c>
      <c r="L474" s="59">
        <v>0</v>
      </c>
      <c r="M474" s="59">
        <v>0</v>
      </c>
      <c r="N474" s="59">
        <v>0</v>
      </c>
      <c r="O474" s="59">
        <v>0</v>
      </c>
      <c r="P474" s="59">
        <v>0</v>
      </c>
      <c r="Q474" s="59">
        <v>0</v>
      </c>
      <c r="R474" s="93">
        <f t="shared" si="104"/>
        <v>0.93266097560975603</v>
      </c>
    </row>
    <row r="475" spans="1:18">
      <c r="A475" s="55"/>
      <c r="B475" s="58"/>
      <c r="C475" s="79">
        <v>4430</v>
      </c>
      <c r="D475" s="51" t="s">
        <v>316</v>
      </c>
      <c r="E475" s="72">
        <v>14200</v>
      </c>
      <c r="F475" s="72">
        <v>12134.12</v>
      </c>
      <c r="G475" s="72">
        <v>12134.12</v>
      </c>
      <c r="H475" s="72">
        <v>12134.12</v>
      </c>
      <c r="I475" s="67">
        <v>0</v>
      </c>
      <c r="J475" s="72">
        <v>12134.12</v>
      </c>
      <c r="K475" s="67">
        <v>0</v>
      </c>
      <c r="L475" s="67">
        <v>0</v>
      </c>
      <c r="M475" s="67">
        <v>0</v>
      </c>
      <c r="N475" s="67">
        <v>0</v>
      </c>
      <c r="O475" s="67">
        <v>0</v>
      </c>
      <c r="P475" s="67">
        <v>0</v>
      </c>
      <c r="Q475" s="67">
        <v>0</v>
      </c>
      <c r="R475" s="93">
        <f t="shared" si="104"/>
        <v>0.85451549295774654</v>
      </c>
    </row>
    <row r="476" spans="1:18" ht="24.75">
      <c r="A476" s="55"/>
      <c r="B476" s="58"/>
      <c r="C476" s="79">
        <v>4440</v>
      </c>
      <c r="D476" s="51" t="s">
        <v>197</v>
      </c>
      <c r="E476" s="4">
        <v>46370</v>
      </c>
      <c r="F476" s="4">
        <v>46370</v>
      </c>
      <c r="G476" s="4">
        <v>46370</v>
      </c>
      <c r="H476" s="4">
        <v>46370</v>
      </c>
      <c r="I476" s="59">
        <v>0</v>
      </c>
      <c r="J476" s="4">
        <v>46370</v>
      </c>
      <c r="K476" s="59">
        <v>0</v>
      </c>
      <c r="L476" s="59">
        <v>0</v>
      </c>
      <c r="M476" s="59">
        <v>0</v>
      </c>
      <c r="N476" s="59">
        <v>0</v>
      </c>
      <c r="O476" s="59">
        <v>0</v>
      </c>
      <c r="P476" s="59">
        <v>0</v>
      </c>
      <c r="Q476" s="59">
        <v>0</v>
      </c>
      <c r="R476" s="93">
        <f t="shared" si="104"/>
        <v>1</v>
      </c>
    </row>
    <row r="477" spans="1:18" ht="33">
      <c r="A477" s="55"/>
      <c r="B477" s="58"/>
      <c r="C477" s="79">
        <v>4520</v>
      </c>
      <c r="D477" s="51" t="s">
        <v>201</v>
      </c>
      <c r="E477" s="4">
        <v>5532</v>
      </c>
      <c r="F477" s="4">
        <v>5532</v>
      </c>
      <c r="G477" s="4">
        <v>5532</v>
      </c>
      <c r="H477" s="4">
        <v>5532</v>
      </c>
      <c r="I477" s="59">
        <v>0</v>
      </c>
      <c r="J477" s="4">
        <v>5532</v>
      </c>
      <c r="K477" s="59">
        <v>0</v>
      </c>
      <c r="L477" s="59">
        <v>0</v>
      </c>
      <c r="M477" s="59">
        <v>0</v>
      </c>
      <c r="N477" s="59">
        <v>0</v>
      </c>
      <c r="O477" s="59">
        <v>0</v>
      </c>
      <c r="P477" s="59">
        <v>0</v>
      </c>
      <c r="Q477" s="59">
        <v>0</v>
      </c>
      <c r="R477" s="93">
        <f t="shared" si="104"/>
        <v>1</v>
      </c>
    </row>
    <row r="478" spans="1:18" ht="24.75">
      <c r="A478" s="55"/>
      <c r="B478" s="58"/>
      <c r="C478" s="79">
        <v>4700</v>
      </c>
      <c r="D478" s="51" t="s">
        <v>232</v>
      </c>
      <c r="E478" s="4">
        <v>11000</v>
      </c>
      <c r="F478" s="4">
        <v>10933.3</v>
      </c>
      <c r="G478" s="4">
        <v>10933.3</v>
      </c>
      <c r="H478" s="4">
        <v>10933.3</v>
      </c>
      <c r="I478" s="59">
        <v>0</v>
      </c>
      <c r="J478" s="4">
        <v>10933.3</v>
      </c>
      <c r="K478" s="59">
        <v>0</v>
      </c>
      <c r="L478" s="59">
        <v>0</v>
      </c>
      <c r="M478" s="59">
        <v>0</v>
      </c>
      <c r="N478" s="59">
        <v>0</v>
      </c>
      <c r="O478" s="59">
        <v>0</v>
      </c>
      <c r="P478" s="59">
        <v>0</v>
      </c>
      <c r="Q478" s="59">
        <v>0</v>
      </c>
      <c r="R478" s="93">
        <f t="shared" si="104"/>
        <v>0.99393636363636362</v>
      </c>
    </row>
    <row r="479" spans="1:18" ht="16.5">
      <c r="A479" s="55"/>
      <c r="B479" s="58"/>
      <c r="C479" s="79">
        <v>6050</v>
      </c>
      <c r="D479" s="51" t="s">
        <v>222</v>
      </c>
      <c r="E479" s="4">
        <v>603597.93000000005</v>
      </c>
      <c r="F479" s="4">
        <v>556279.82999999996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  <c r="L479" s="59">
        <v>0</v>
      </c>
      <c r="M479" s="59">
        <v>0</v>
      </c>
      <c r="N479" s="59">
        <v>0</v>
      </c>
      <c r="O479" s="4">
        <v>556279.82999999996</v>
      </c>
      <c r="P479" s="4">
        <v>556279.82999999996</v>
      </c>
      <c r="Q479" s="67">
        <v>0</v>
      </c>
      <c r="R479" s="93">
        <f t="shared" si="104"/>
        <v>0.92160659000271905</v>
      </c>
    </row>
    <row r="480" spans="1:18" ht="24.75">
      <c r="A480" s="63"/>
      <c r="B480" s="64"/>
      <c r="C480" s="79">
        <v>6060</v>
      </c>
      <c r="D480" s="51" t="s">
        <v>223</v>
      </c>
      <c r="E480" s="72">
        <v>1668600</v>
      </c>
      <c r="F480" s="72">
        <v>1667056</v>
      </c>
      <c r="G480" s="67">
        <v>0</v>
      </c>
      <c r="H480" s="67">
        <v>0</v>
      </c>
      <c r="I480" s="67">
        <v>0</v>
      </c>
      <c r="J480" s="67">
        <v>0</v>
      </c>
      <c r="K480" s="67">
        <v>0</v>
      </c>
      <c r="L480" s="67">
        <v>0</v>
      </c>
      <c r="M480" s="67">
        <v>0</v>
      </c>
      <c r="N480" s="67">
        <v>0</v>
      </c>
      <c r="O480" s="72">
        <v>1667056</v>
      </c>
      <c r="P480" s="72">
        <v>1667056</v>
      </c>
      <c r="Q480" s="67">
        <v>0</v>
      </c>
      <c r="R480" s="93">
        <f t="shared" si="104"/>
        <v>0.99907467337888045</v>
      </c>
    </row>
    <row r="481" spans="1:18">
      <c r="A481" s="55"/>
      <c r="B481" s="58"/>
      <c r="C481" s="79"/>
      <c r="D481" s="51"/>
      <c r="E481" s="4"/>
      <c r="F481" s="4"/>
      <c r="G481" s="59"/>
      <c r="H481" s="59"/>
      <c r="I481" s="59"/>
      <c r="J481" s="59"/>
      <c r="K481" s="59"/>
      <c r="L481" s="59"/>
      <c r="M481" s="59"/>
      <c r="N481" s="59"/>
      <c r="O481" s="59"/>
      <c r="P481" s="66"/>
      <c r="Q481" s="92"/>
      <c r="R481" s="93"/>
    </row>
    <row r="482" spans="1:18" ht="24.75">
      <c r="A482" s="807" t="s">
        <v>323</v>
      </c>
      <c r="B482" s="807"/>
      <c r="C482" s="807"/>
      <c r="D482" s="799" t="s">
        <v>324</v>
      </c>
      <c r="E482" s="811">
        <f t="shared" ref="E482:Q482" si="108">SUM(E483+E486+E498+E500)</f>
        <v>2865892.4699999997</v>
      </c>
      <c r="F482" s="811">
        <f t="shared" si="108"/>
        <v>2740325.5</v>
      </c>
      <c r="G482" s="811">
        <f t="shared" si="108"/>
        <v>2429992.41</v>
      </c>
      <c r="H482" s="811">
        <f t="shared" si="108"/>
        <v>276474.04000000004</v>
      </c>
      <c r="I482" s="811">
        <f t="shared" si="108"/>
        <v>0</v>
      </c>
      <c r="J482" s="811">
        <f t="shared" si="108"/>
        <v>276474.04000000004</v>
      </c>
      <c r="K482" s="811">
        <f t="shared" si="108"/>
        <v>2097618.37</v>
      </c>
      <c r="L482" s="811">
        <f t="shared" si="108"/>
        <v>55900</v>
      </c>
      <c r="M482" s="811">
        <f t="shared" si="108"/>
        <v>0</v>
      </c>
      <c r="N482" s="811">
        <f t="shared" si="108"/>
        <v>0</v>
      </c>
      <c r="O482" s="811">
        <f t="shared" si="108"/>
        <v>310333.08999999997</v>
      </c>
      <c r="P482" s="811">
        <f t="shared" si="108"/>
        <v>310333.08999999997</v>
      </c>
      <c r="Q482" s="812">
        <f t="shared" si="108"/>
        <v>77306.290000000008</v>
      </c>
      <c r="R482" s="813">
        <f t="shared" si="104"/>
        <v>0.9561857357474407</v>
      </c>
    </row>
    <row r="483" spans="1:18" ht="16.5">
      <c r="A483" s="55"/>
      <c r="B483" s="58" t="s">
        <v>325</v>
      </c>
      <c r="C483" s="58"/>
      <c r="D483" s="51" t="s">
        <v>326</v>
      </c>
      <c r="E483" s="4">
        <f>SUM(E484:E485)</f>
        <v>230900</v>
      </c>
      <c r="F483" s="4">
        <f t="shared" ref="F483:Q483" si="109">SUM(F484:F485)</f>
        <v>230900</v>
      </c>
      <c r="G483" s="59">
        <f t="shared" si="109"/>
        <v>230900</v>
      </c>
      <c r="H483" s="59">
        <f t="shared" si="109"/>
        <v>0</v>
      </c>
      <c r="I483" s="59">
        <f t="shared" si="109"/>
        <v>0</v>
      </c>
      <c r="J483" s="59">
        <f t="shared" si="109"/>
        <v>0</v>
      </c>
      <c r="K483" s="59">
        <f t="shared" si="109"/>
        <v>175000</v>
      </c>
      <c r="L483" s="59">
        <f t="shared" si="109"/>
        <v>55900</v>
      </c>
      <c r="M483" s="59">
        <f t="shared" si="109"/>
        <v>0</v>
      </c>
      <c r="N483" s="59">
        <f t="shared" si="109"/>
        <v>0</v>
      </c>
      <c r="O483" s="59">
        <f t="shared" si="109"/>
        <v>0</v>
      </c>
      <c r="P483" s="59">
        <f t="shared" si="109"/>
        <v>0</v>
      </c>
      <c r="Q483" s="59">
        <f t="shared" si="109"/>
        <v>0</v>
      </c>
      <c r="R483" s="93">
        <f t="shared" si="104"/>
        <v>1</v>
      </c>
    </row>
    <row r="484" spans="1:18" ht="99">
      <c r="A484" s="55"/>
      <c r="B484" s="58"/>
      <c r="C484" s="58" t="s">
        <v>107</v>
      </c>
      <c r="D484" s="51" t="s">
        <v>237</v>
      </c>
      <c r="E484" s="4">
        <v>175000</v>
      </c>
      <c r="F484" s="4">
        <v>175000</v>
      </c>
      <c r="G484" s="4">
        <v>175000</v>
      </c>
      <c r="H484" s="59">
        <v>0</v>
      </c>
      <c r="I484" s="59">
        <v>0</v>
      </c>
      <c r="J484" s="59">
        <v>0</v>
      </c>
      <c r="K484" s="4">
        <v>175000</v>
      </c>
      <c r="L484" s="59">
        <v>0</v>
      </c>
      <c r="M484" s="59">
        <v>0</v>
      </c>
      <c r="N484" s="59">
        <v>0</v>
      </c>
      <c r="O484" s="59">
        <v>0</v>
      </c>
      <c r="P484" s="59"/>
      <c r="Q484" s="59"/>
      <c r="R484" s="93"/>
    </row>
    <row r="485" spans="1:18" ht="33">
      <c r="A485" s="55"/>
      <c r="B485" s="58"/>
      <c r="C485" s="58" t="s">
        <v>327</v>
      </c>
      <c r="D485" s="51" t="s">
        <v>328</v>
      </c>
      <c r="E485" s="72">
        <v>55900</v>
      </c>
      <c r="F485" s="72">
        <v>55900</v>
      </c>
      <c r="G485" s="72">
        <v>55900</v>
      </c>
      <c r="H485" s="67">
        <v>0</v>
      </c>
      <c r="I485" s="67">
        <v>0</v>
      </c>
      <c r="J485" s="67">
        <v>0</v>
      </c>
      <c r="K485" s="67">
        <v>0</v>
      </c>
      <c r="L485" s="72">
        <v>55900</v>
      </c>
      <c r="M485" s="67">
        <v>0</v>
      </c>
      <c r="N485" s="67">
        <v>0</v>
      </c>
      <c r="O485" s="59">
        <v>0</v>
      </c>
      <c r="P485" s="59">
        <v>0</v>
      </c>
      <c r="Q485" s="59">
        <v>0</v>
      </c>
      <c r="R485" s="93">
        <f t="shared" si="104"/>
        <v>1</v>
      </c>
    </row>
    <row r="486" spans="1:18" ht="16.5">
      <c r="A486" s="55"/>
      <c r="B486" s="58" t="s">
        <v>329</v>
      </c>
      <c r="C486" s="58"/>
      <c r="D486" s="51" t="s">
        <v>330</v>
      </c>
      <c r="E486" s="80">
        <f>SUM(E487:E497)</f>
        <v>1219762.7999999998</v>
      </c>
      <c r="F486" s="80">
        <f t="shared" ref="F486:Q486" si="110">SUM(F487:F497)</f>
        <v>1151700.23</v>
      </c>
      <c r="G486" s="80">
        <f t="shared" si="110"/>
        <v>843936.52</v>
      </c>
      <c r="H486" s="80">
        <f t="shared" si="110"/>
        <v>268674.04000000004</v>
      </c>
      <c r="I486" s="80">
        <f t="shared" si="110"/>
        <v>0</v>
      </c>
      <c r="J486" s="80">
        <f t="shared" si="110"/>
        <v>268674.04000000004</v>
      </c>
      <c r="K486" s="80">
        <f t="shared" si="110"/>
        <v>575262.48</v>
      </c>
      <c r="L486" s="80">
        <f t="shared" si="110"/>
        <v>0</v>
      </c>
      <c r="M486" s="80">
        <f t="shared" si="110"/>
        <v>0</v>
      </c>
      <c r="N486" s="80">
        <f t="shared" si="110"/>
        <v>0</v>
      </c>
      <c r="O486" s="80">
        <f t="shared" si="110"/>
        <v>307763.70999999996</v>
      </c>
      <c r="P486" s="80">
        <f t="shared" si="110"/>
        <v>307763.70999999996</v>
      </c>
      <c r="Q486" s="80">
        <f t="shared" si="110"/>
        <v>74736.91</v>
      </c>
      <c r="R486" s="93">
        <f t="shared" si="104"/>
        <v>0.94420015924407608</v>
      </c>
    </row>
    <row r="487" spans="1:18" ht="33">
      <c r="A487" s="55"/>
      <c r="B487" s="58"/>
      <c r="C487" s="58" t="s">
        <v>220</v>
      </c>
      <c r="D487" s="51" t="s">
        <v>333</v>
      </c>
      <c r="E487" s="72">
        <v>620000</v>
      </c>
      <c r="F487" s="72">
        <v>575262.48</v>
      </c>
      <c r="G487" s="72">
        <v>575262.48</v>
      </c>
      <c r="H487" s="67">
        <v>0</v>
      </c>
      <c r="I487" s="67">
        <v>0</v>
      </c>
      <c r="J487" s="67">
        <v>0</v>
      </c>
      <c r="K487" s="72">
        <v>575262.48</v>
      </c>
      <c r="L487" s="67">
        <v>0</v>
      </c>
      <c r="M487" s="67">
        <v>0</v>
      </c>
      <c r="N487" s="67">
        <v>0</v>
      </c>
      <c r="O487" s="67">
        <v>0</v>
      </c>
      <c r="P487" s="67">
        <v>0</v>
      </c>
      <c r="Q487" s="67">
        <v>0</v>
      </c>
      <c r="R487" s="93">
        <f t="shared" si="104"/>
        <v>0.92784270967741933</v>
      </c>
    </row>
    <row r="488" spans="1:18" ht="16.5">
      <c r="A488" s="55"/>
      <c r="B488" s="58"/>
      <c r="C488" s="58" t="s">
        <v>180</v>
      </c>
      <c r="D488" s="51" t="s">
        <v>181</v>
      </c>
      <c r="E488" s="72">
        <v>117424.1</v>
      </c>
      <c r="F488" s="72">
        <v>110610.81</v>
      </c>
      <c r="G488" s="72">
        <v>110610.81</v>
      </c>
      <c r="H488" s="72">
        <v>110610.81</v>
      </c>
      <c r="I488" s="67">
        <v>0</v>
      </c>
      <c r="J488" s="72">
        <v>110610.81</v>
      </c>
      <c r="K488" s="67">
        <v>0</v>
      </c>
      <c r="L488" s="67">
        <v>0</v>
      </c>
      <c r="M488" s="67">
        <v>0</v>
      </c>
      <c r="N488" s="67">
        <v>0</v>
      </c>
      <c r="O488" s="67">
        <v>0</v>
      </c>
      <c r="P488" s="67">
        <v>0</v>
      </c>
      <c r="Q488" s="67">
        <v>0</v>
      </c>
      <c r="R488" s="93">
        <f t="shared" si="104"/>
        <v>0.94197707284961085</v>
      </c>
    </row>
    <row r="489" spans="1:18">
      <c r="A489" s="55"/>
      <c r="B489" s="58"/>
      <c r="C489" s="58" t="s">
        <v>182</v>
      </c>
      <c r="D489" s="51" t="s">
        <v>183</v>
      </c>
      <c r="E489" s="72">
        <v>117200</v>
      </c>
      <c r="F489" s="72">
        <v>117132.25</v>
      </c>
      <c r="G489" s="72">
        <v>117132.25</v>
      </c>
      <c r="H489" s="72">
        <v>117132.25</v>
      </c>
      <c r="I489" s="67">
        <v>0</v>
      </c>
      <c r="J489" s="72">
        <v>117132.25</v>
      </c>
      <c r="K489" s="67">
        <v>0</v>
      </c>
      <c r="L489" s="67">
        <v>0</v>
      </c>
      <c r="M489" s="67">
        <v>0</v>
      </c>
      <c r="N489" s="67">
        <v>0</v>
      </c>
      <c r="O489" s="59">
        <v>0</v>
      </c>
      <c r="P489" s="59">
        <v>0</v>
      </c>
      <c r="Q489" s="59">
        <v>0</v>
      </c>
      <c r="R489" s="93">
        <f t="shared" ref="R489:R621" si="111">SUM(F489/E489)</f>
        <v>0.99942192832764509</v>
      </c>
    </row>
    <row r="490" spans="1:18" ht="16.5">
      <c r="A490" s="55"/>
      <c r="B490" s="58"/>
      <c r="C490" s="58" t="s">
        <v>184</v>
      </c>
      <c r="D490" s="51" t="s">
        <v>185</v>
      </c>
      <c r="E490" s="72">
        <v>7600</v>
      </c>
      <c r="F490" s="72">
        <v>7520.28</v>
      </c>
      <c r="G490" s="72">
        <v>7520.28</v>
      </c>
      <c r="H490" s="72">
        <v>7520.28</v>
      </c>
      <c r="I490" s="67"/>
      <c r="J490" s="72">
        <v>7520.28</v>
      </c>
      <c r="K490" s="67"/>
      <c r="L490" s="67"/>
      <c r="M490" s="67"/>
      <c r="N490" s="67"/>
      <c r="O490" s="59"/>
      <c r="P490" s="59"/>
      <c r="Q490" s="59"/>
      <c r="R490" s="93"/>
    </row>
    <row r="491" spans="1:18">
      <c r="A491" s="55"/>
      <c r="B491" s="58"/>
      <c r="C491" s="58" t="s">
        <v>188</v>
      </c>
      <c r="D491" s="51" t="s">
        <v>189</v>
      </c>
      <c r="E491" s="72">
        <v>39530.699999999997</v>
      </c>
      <c r="F491" s="72">
        <v>32482.36</v>
      </c>
      <c r="G491" s="72">
        <v>32482.36</v>
      </c>
      <c r="H491" s="72">
        <v>32482.36</v>
      </c>
      <c r="I491" s="67">
        <v>0</v>
      </c>
      <c r="J491" s="72">
        <v>32482.36</v>
      </c>
      <c r="K491" s="67">
        <v>0</v>
      </c>
      <c r="L491" s="67">
        <v>0</v>
      </c>
      <c r="M491" s="67">
        <v>0</v>
      </c>
      <c r="N491" s="67">
        <v>0</v>
      </c>
      <c r="O491" s="59">
        <v>0</v>
      </c>
      <c r="P491" s="59">
        <v>0</v>
      </c>
      <c r="Q491" s="59">
        <v>0</v>
      </c>
      <c r="R491" s="93">
        <f t="shared" si="111"/>
        <v>0.82169959044489482</v>
      </c>
    </row>
    <row r="492" spans="1:18" ht="49.5">
      <c r="A492" s="55"/>
      <c r="B492" s="58"/>
      <c r="C492" s="58" t="s">
        <v>190</v>
      </c>
      <c r="D492" s="51" t="s">
        <v>191</v>
      </c>
      <c r="E492" s="72">
        <v>588</v>
      </c>
      <c r="F492" s="72">
        <v>588</v>
      </c>
      <c r="G492" s="72">
        <v>588</v>
      </c>
      <c r="H492" s="72">
        <v>588</v>
      </c>
      <c r="I492" s="67">
        <v>0</v>
      </c>
      <c r="J492" s="72">
        <v>588</v>
      </c>
      <c r="K492" s="67">
        <v>0</v>
      </c>
      <c r="L492" s="67">
        <v>0</v>
      </c>
      <c r="M492" s="67">
        <v>0</v>
      </c>
      <c r="N492" s="67">
        <v>0</v>
      </c>
      <c r="O492" s="59">
        <v>0</v>
      </c>
      <c r="P492" s="59">
        <v>0</v>
      </c>
      <c r="Q492" s="59">
        <v>0</v>
      </c>
      <c r="R492" s="93">
        <f t="shared" si="111"/>
        <v>1</v>
      </c>
    </row>
    <row r="493" spans="1:18">
      <c r="A493" s="55"/>
      <c r="B493" s="58"/>
      <c r="C493" s="58" t="s">
        <v>194</v>
      </c>
      <c r="D493" s="51" t="s">
        <v>195</v>
      </c>
      <c r="E493" s="72">
        <v>300</v>
      </c>
      <c r="F493" s="72">
        <v>221.34</v>
      </c>
      <c r="G493" s="72">
        <v>221.34</v>
      </c>
      <c r="H493" s="72">
        <v>221.34</v>
      </c>
      <c r="I493" s="67">
        <v>0</v>
      </c>
      <c r="J493" s="72">
        <v>221.34</v>
      </c>
      <c r="K493" s="67">
        <v>0</v>
      </c>
      <c r="L493" s="67">
        <v>0</v>
      </c>
      <c r="M493" s="67">
        <v>0</v>
      </c>
      <c r="N493" s="67">
        <v>0</v>
      </c>
      <c r="O493" s="67">
        <v>0</v>
      </c>
      <c r="P493" s="67">
        <v>0</v>
      </c>
      <c r="Q493" s="67">
        <v>0</v>
      </c>
      <c r="R493" s="93">
        <f t="shared" si="111"/>
        <v>0.73780000000000001</v>
      </c>
    </row>
    <row r="494" spans="1:18" ht="16.5">
      <c r="A494" s="55"/>
      <c r="B494" s="58"/>
      <c r="C494" s="58" t="s">
        <v>198</v>
      </c>
      <c r="D494" s="51" t="s">
        <v>199</v>
      </c>
      <c r="E494" s="72">
        <v>120</v>
      </c>
      <c r="F494" s="72">
        <v>119</v>
      </c>
      <c r="G494" s="72">
        <v>119</v>
      </c>
      <c r="H494" s="72">
        <v>119</v>
      </c>
      <c r="I494" s="67">
        <v>0</v>
      </c>
      <c r="J494" s="72">
        <v>119</v>
      </c>
      <c r="K494" s="67">
        <v>0</v>
      </c>
      <c r="L494" s="67">
        <v>0</v>
      </c>
      <c r="M494" s="67">
        <v>0</v>
      </c>
      <c r="N494" s="67">
        <v>0</v>
      </c>
      <c r="O494" s="67">
        <v>0</v>
      </c>
      <c r="P494" s="67">
        <v>0</v>
      </c>
      <c r="Q494" s="67">
        <v>0</v>
      </c>
      <c r="R494" s="93">
        <f t="shared" si="111"/>
        <v>0.9916666666666667</v>
      </c>
    </row>
    <row r="495" spans="1:18" ht="16.5">
      <c r="A495" s="55"/>
      <c r="B495" s="58"/>
      <c r="C495" s="58" t="s">
        <v>202</v>
      </c>
      <c r="D495" s="51" t="s">
        <v>222</v>
      </c>
      <c r="E495" s="72">
        <v>237000</v>
      </c>
      <c r="F495" s="72">
        <v>233026.8</v>
      </c>
      <c r="G495" s="67">
        <v>0</v>
      </c>
      <c r="H495" s="67">
        <v>0</v>
      </c>
      <c r="I495" s="67">
        <v>0</v>
      </c>
      <c r="J495" s="67">
        <v>0</v>
      </c>
      <c r="K495" s="67">
        <v>0</v>
      </c>
      <c r="L495" s="67">
        <v>0</v>
      </c>
      <c r="M495" s="67">
        <v>0</v>
      </c>
      <c r="N495" s="67">
        <v>0</v>
      </c>
      <c r="O495" s="72">
        <v>233026.8</v>
      </c>
      <c r="P495" s="72">
        <v>233026.8</v>
      </c>
      <c r="Q495" s="59">
        <v>0</v>
      </c>
      <c r="R495" s="93">
        <f t="shared" si="111"/>
        <v>0.98323544303797461</v>
      </c>
    </row>
    <row r="496" spans="1:18" ht="16.5">
      <c r="A496" s="55"/>
      <c r="B496" s="58"/>
      <c r="C496" s="58" t="s">
        <v>603</v>
      </c>
      <c r="D496" s="51" t="s">
        <v>222</v>
      </c>
      <c r="E496" s="72">
        <v>40000</v>
      </c>
      <c r="F496" s="72">
        <v>37749</v>
      </c>
      <c r="G496" s="67">
        <v>0</v>
      </c>
      <c r="H496" s="67">
        <v>0</v>
      </c>
      <c r="I496" s="67">
        <v>0</v>
      </c>
      <c r="J496" s="67">
        <v>0</v>
      </c>
      <c r="K496" s="67">
        <v>0</v>
      </c>
      <c r="L496" s="67">
        <v>0</v>
      </c>
      <c r="M496" s="67">
        <v>0</v>
      </c>
      <c r="N496" s="67">
        <v>0</v>
      </c>
      <c r="O496" s="72">
        <v>37749</v>
      </c>
      <c r="P496" s="72">
        <v>37749</v>
      </c>
      <c r="Q496" s="59">
        <v>37749</v>
      </c>
      <c r="R496" s="93">
        <f t="shared" si="111"/>
        <v>0.94372500000000004</v>
      </c>
    </row>
    <row r="497" spans="1:18" ht="16.5">
      <c r="A497" s="55"/>
      <c r="B497" s="58"/>
      <c r="C497" s="58" t="s">
        <v>204</v>
      </c>
      <c r="D497" s="51" t="s">
        <v>222</v>
      </c>
      <c r="E497" s="72">
        <v>40000</v>
      </c>
      <c r="F497" s="72">
        <v>36987.910000000003</v>
      </c>
      <c r="G497" s="67">
        <v>0</v>
      </c>
      <c r="H497" s="67">
        <v>0</v>
      </c>
      <c r="I497" s="67">
        <v>0</v>
      </c>
      <c r="J497" s="67">
        <v>0</v>
      </c>
      <c r="K497" s="67">
        <v>0</v>
      </c>
      <c r="L497" s="67">
        <v>0</v>
      </c>
      <c r="M497" s="67">
        <v>0</v>
      </c>
      <c r="N497" s="67">
        <v>0</v>
      </c>
      <c r="O497" s="72">
        <v>36987.910000000003</v>
      </c>
      <c r="P497" s="72">
        <v>36987.910000000003</v>
      </c>
      <c r="Q497" s="59">
        <v>36987.910000000003</v>
      </c>
      <c r="R497" s="93">
        <f t="shared" si="111"/>
        <v>0.9246977500000001</v>
      </c>
    </row>
    <row r="498" spans="1:18">
      <c r="A498" s="55"/>
      <c r="B498" s="58" t="s">
        <v>331</v>
      </c>
      <c r="C498" s="58"/>
      <c r="D498" s="51" t="s">
        <v>332</v>
      </c>
      <c r="E498" s="4">
        <f t="shared" ref="E498:L498" si="112">SUM(E499:E499)</f>
        <v>537400</v>
      </c>
      <c r="F498" s="4">
        <f t="shared" si="112"/>
        <v>537400</v>
      </c>
      <c r="G498" s="59">
        <f t="shared" si="112"/>
        <v>537400</v>
      </c>
      <c r="H498" s="59">
        <f t="shared" si="112"/>
        <v>0</v>
      </c>
      <c r="I498" s="59">
        <f t="shared" si="112"/>
        <v>0</v>
      </c>
      <c r="J498" s="59">
        <f t="shared" si="112"/>
        <v>0</v>
      </c>
      <c r="K498" s="59">
        <f t="shared" si="112"/>
        <v>537400</v>
      </c>
      <c r="L498" s="59">
        <f t="shared" si="112"/>
        <v>0</v>
      </c>
      <c r="M498" s="59">
        <v>0</v>
      </c>
      <c r="N498" s="59">
        <v>0</v>
      </c>
      <c r="O498" s="59">
        <f>SUM(O499:O499)</f>
        <v>0</v>
      </c>
      <c r="P498" s="59">
        <f>SUM(P499:P499)</f>
        <v>0</v>
      </c>
      <c r="Q498" s="59">
        <f>SUM(Q499:Q499)</f>
        <v>0</v>
      </c>
      <c r="R498" s="93">
        <f t="shared" si="111"/>
        <v>1</v>
      </c>
    </row>
    <row r="499" spans="1:18" ht="33">
      <c r="A499" s="55"/>
      <c r="B499" s="58"/>
      <c r="C499" s="79">
        <v>2480</v>
      </c>
      <c r="D499" s="51" t="s">
        <v>333</v>
      </c>
      <c r="E499" s="77">
        <v>537400</v>
      </c>
      <c r="F499" s="77">
        <v>537400</v>
      </c>
      <c r="G499" s="77">
        <v>537400</v>
      </c>
      <c r="H499" s="78">
        <v>0</v>
      </c>
      <c r="I499" s="78">
        <v>0</v>
      </c>
      <c r="J499" s="78">
        <v>0</v>
      </c>
      <c r="K499" s="77">
        <v>537400</v>
      </c>
      <c r="L499" s="78">
        <v>0</v>
      </c>
      <c r="M499" s="78">
        <v>0</v>
      </c>
      <c r="N499" s="78">
        <v>0</v>
      </c>
      <c r="O499" s="78">
        <v>0</v>
      </c>
      <c r="P499" s="78">
        <v>0</v>
      </c>
      <c r="Q499" s="78">
        <v>0</v>
      </c>
      <c r="R499" s="93">
        <f t="shared" si="111"/>
        <v>1</v>
      </c>
    </row>
    <row r="500" spans="1:18">
      <c r="A500" s="55"/>
      <c r="B500" s="58" t="s">
        <v>334</v>
      </c>
      <c r="C500" s="58"/>
      <c r="D500" s="51" t="s">
        <v>210</v>
      </c>
      <c r="E500" s="65">
        <f t="shared" ref="E500:Q500" si="113">SUM(E501:E503)</f>
        <v>877829.67</v>
      </c>
      <c r="F500" s="65">
        <f t="shared" si="113"/>
        <v>820325.27</v>
      </c>
      <c r="G500" s="65">
        <f t="shared" si="113"/>
        <v>817755.89</v>
      </c>
      <c r="H500" s="65">
        <f t="shared" si="113"/>
        <v>7800</v>
      </c>
      <c r="I500" s="65">
        <f t="shared" si="113"/>
        <v>0</v>
      </c>
      <c r="J500" s="65">
        <f t="shared" si="113"/>
        <v>7800</v>
      </c>
      <c r="K500" s="65">
        <f t="shared" si="113"/>
        <v>809955.89</v>
      </c>
      <c r="L500" s="65">
        <f t="shared" si="113"/>
        <v>0</v>
      </c>
      <c r="M500" s="65">
        <f t="shared" si="113"/>
        <v>0</v>
      </c>
      <c r="N500" s="65">
        <f t="shared" si="113"/>
        <v>0</v>
      </c>
      <c r="O500" s="65">
        <f t="shared" si="113"/>
        <v>2569.38</v>
      </c>
      <c r="P500" s="65">
        <f t="shared" si="113"/>
        <v>2569.38</v>
      </c>
      <c r="Q500" s="65">
        <f t="shared" si="113"/>
        <v>2569.38</v>
      </c>
      <c r="R500" s="93">
        <f t="shared" si="111"/>
        <v>0.93449253088016493</v>
      </c>
    </row>
    <row r="501" spans="1:18" ht="33">
      <c r="A501" s="55"/>
      <c r="B501" s="58"/>
      <c r="C501" s="58" t="s">
        <v>220</v>
      </c>
      <c r="D501" s="51" t="s">
        <v>333</v>
      </c>
      <c r="E501" s="72">
        <v>840000</v>
      </c>
      <c r="F501" s="72">
        <v>809955.89</v>
      </c>
      <c r="G501" s="72">
        <v>809955.89</v>
      </c>
      <c r="H501" s="67">
        <v>0</v>
      </c>
      <c r="I501" s="67">
        <v>0</v>
      </c>
      <c r="J501" s="67">
        <v>0</v>
      </c>
      <c r="K501" s="72">
        <v>809955.89</v>
      </c>
      <c r="L501" s="67">
        <v>0</v>
      </c>
      <c r="M501" s="67">
        <v>0</v>
      </c>
      <c r="N501" s="67">
        <v>0</v>
      </c>
      <c r="O501" s="67">
        <v>0</v>
      </c>
      <c r="P501" s="67">
        <v>0</v>
      </c>
      <c r="Q501" s="67">
        <v>0</v>
      </c>
      <c r="R501" s="93">
        <f t="shared" si="111"/>
        <v>0.96423320238095245</v>
      </c>
    </row>
    <row r="502" spans="1:18" ht="19.5" customHeight="1">
      <c r="A502" s="55"/>
      <c r="B502" s="58"/>
      <c r="C502" s="58" t="s">
        <v>188</v>
      </c>
      <c r="D502" s="51" t="s">
        <v>189</v>
      </c>
      <c r="E502" s="72">
        <v>7829.67</v>
      </c>
      <c r="F502" s="72">
        <v>7800</v>
      </c>
      <c r="G502" s="67">
        <v>7800</v>
      </c>
      <c r="H502" s="67">
        <v>7800</v>
      </c>
      <c r="I502" s="67">
        <v>0</v>
      </c>
      <c r="J502" s="67">
        <v>7800</v>
      </c>
      <c r="K502" s="67">
        <v>0</v>
      </c>
      <c r="L502" s="67">
        <v>0</v>
      </c>
      <c r="M502" s="67">
        <v>0</v>
      </c>
      <c r="N502" s="67">
        <v>0</v>
      </c>
      <c r="O502" s="67">
        <v>0</v>
      </c>
      <c r="P502" s="67">
        <v>0</v>
      </c>
      <c r="Q502" s="67">
        <v>0</v>
      </c>
      <c r="R502" s="93">
        <f t="shared" si="111"/>
        <v>0.99621056826149756</v>
      </c>
    </row>
    <row r="503" spans="1:18" ht="16.5">
      <c r="A503" s="55"/>
      <c r="B503" s="58"/>
      <c r="C503" s="58" t="s">
        <v>204</v>
      </c>
      <c r="D503" s="51" t="s">
        <v>222</v>
      </c>
      <c r="E503" s="72">
        <v>30000</v>
      </c>
      <c r="F503" s="72">
        <v>2569.38</v>
      </c>
      <c r="G503" s="67">
        <v>0</v>
      </c>
      <c r="H503" s="67">
        <v>0</v>
      </c>
      <c r="I503" s="67">
        <v>0</v>
      </c>
      <c r="J503" s="67">
        <v>0</v>
      </c>
      <c r="K503" s="67">
        <v>0</v>
      </c>
      <c r="L503" s="67">
        <v>0</v>
      </c>
      <c r="M503" s="67">
        <v>0</v>
      </c>
      <c r="N503" s="67">
        <v>0</v>
      </c>
      <c r="O503" s="72">
        <v>2569.38</v>
      </c>
      <c r="P503" s="72">
        <v>2569.38</v>
      </c>
      <c r="Q503" s="72">
        <v>2569.38</v>
      </c>
      <c r="R503" s="93">
        <f t="shared" si="111"/>
        <v>8.5646E-2</v>
      </c>
    </row>
    <row r="504" spans="1:18">
      <c r="A504" s="55"/>
      <c r="B504" s="58"/>
      <c r="C504" s="58"/>
      <c r="D504" s="74"/>
      <c r="E504" s="4"/>
      <c r="F504" s="4"/>
      <c r="G504" s="59"/>
      <c r="H504" s="59"/>
      <c r="I504" s="59"/>
      <c r="J504" s="59"/>
      <c r="K504" s="59"/>
      <c r="L504" s="59"/>
      <c r="M504" s="59"/>
      <c r="N504" s="59"/>
      <c r="O504" s="59"/>
      <c r="P504" s="66"/>
      <c r="Q504" s="92"/>
      <c r="R504" s="93"/>
    </row>
    <row r="505" spans="1:18">
      <c r="A505" s="807" t="s">
        <v>335</v>
      </c>
      <c r="B505" s="807"/>
      <c r="C505" s="807"/>
      <c r="D505" s="799" t="s">
        <v>336</v>
      </c>
      <c r="E505" s="811">
        <f>SUM(E506)</f>
        <v>1148660</v>
      </c>
      <c r="F505" s="811">
        <f>SUM(F506)</f>
        <v>967027.57000000007</v>
      </c>
      <c r="G505" s="811">
        <f>SUM(G506)</f>
        <v>823607.02</v>
      </c>
      <c r="H505" s="811">
        <f>SUM(H506)</f>
        <v>89625.489999999991</v>
      </c>
      <c r="I505" s="811">
        <f t="shared" ref="I505:Q505" si="114">SUM(I506)</f>
        <v>7994</v>
      </c>
      <c r="J505" s="811">
        <f t="shared" si="114"/>
        <v>81631.489999999991</v>
      </c>
      <c r="K505" s="811">
        <f t="shared" si="114"/>
        <v>680641.53</v>
      </c>
      <c r="L505" s="811">
        <f t="shared" si="114"/>
        <v>53340</v>
      </c>
      <c r="M505" s="811">
        <f t="shared" si="114"/>
        <v>0</v>
      </c>
      <c r="N505" s="811">
        <f t="shared" si="114"/>
        <v>0</v>
      </c>
      <c r="O505" s="811">
        <f t="shared" si="114"/>
        <v>143420.54999999999</v>
      </c>
      <c r="P505" s="811">
        <f t="shared" si="114"/>
        <v>143420.54999999999</v>
      </c>
      <c r="Q505" s="812">
        <f t="shared" si="114"/>
        <v>1845</v>
      </c>
      <c r="R505" s="813">
        <f t="shared" si="111"/>
        <v>0.84187450594605895</v>
      </c>
    </row>
    <row r="506" spans="1:18" ht="16.5">
      <c r="A506" s="55"/>
      <c r="B506" s="58" t="s">
        <v>337</v>
      </c>
      <c r="C506" s="58"/>
      <c r="D506" s="51" t="s">
        <v>338</v>
      </c>
      <c r="E506" s="4">
        <f t="shared" ref="E506:Q506" si="115">SUM(E507:E515)</f>
        <v>1148660</v>
      </c>
      <c r="F506" s="4">
        <f t="shared" si="115"/>
        <v>967027.57000000007</v>
      </c>
      <c r="G506" s="59">
        <f t="shared" si="115"/>
        <v>823607.02</v>
      </c>
      <c r="H506" s="59">
        <f t="shared" si="115"/>
        <v>89625.489999999991</v>
      </c>
      <c r="I506" s="59">
        <f t="shared" si="115"/>
        <v>7994</v>
      </c>
      <c r="J506" s="59">
        <f t="shared" si="115"/>
        <v>81631.489999999991</v>
      </c>
      <c r="K506" s="59">
        <f t="shared" si="115"/>
        <v>680641.53</v>
      </c>
      <c r="L506" s="59">
        <f t="shared" si="115"/>
        <v>53340</v>
      </c>
      <c r="M506" s="59">
        <f t="shared" si="115"/>
        <v>0</v>
      </c>
      <c r="N506" s="59">
        <f t="shared" si="115"/>
        <v>0</v>
      </c>
      <c r="O506" s="59">
        <f t="shared" si="115"/>
        <v>143420.54999999999</v>
      </c>
      <c r="P506" s="59">
        <f t="shared" si="115"/>
        <v>143420.54999999999</v>
      </c>
      <c r="Q506" s="59">
        <f t="shared" si="115"/>
        <v>1845</v>
      </c>
      <c r="R506" s="93">
        <f t="shared" si="111"/>
        <v>0.84187450594605895</v>
      </c>
    </row>
    <row r="507" spans="1:18" ht="99">
      <c r="A507" s="55"/>
      <c r="B507" s="58"/>
      <c r="C507" s="58" t="s">
        <v>107</v>
      </c>
      <c r="D507" s="51" t="s">
        <v>237</v>
      </c>
      <c r="E507" s="77">
        <v>726000</v>
      </c>
      <c r="F507" s="77">
        <v>567900</v>
      </c>
      <c r="G507" s="77">
        <v>567900</v>
      </c>
      <c r="H507" s="78">
        <v>0</v>
      </c>
      <c r="I507" s="78">
        <v>0</v>
      </c>
      <c r="J507" s="78">
        <v>0</v>
      </c>
      <c r="K507" s="77">
        <v>567900</v>
      </c>
      <c r="L507" s="78">
        <v>0</v>
      </c>
      <c r="M507" s="78">
        <v>0</v>
      </c>
      <c r="N507" s="78">
        <v>0</v>
      </c>
      <c r="O507" s="78">
        <v>0</v>
      </c>
      <c r="P507" s="78">
        <v>0</v>
      </c>
      <c r="Q507" s="78">
        <v>0</v>
      </c>
      <c r="R507" s="162">
        <f t="shared" si="111"/>
        <v>0.78223140495867771</v>
      </c>
    </row>
    <row r="508" spans="1:18" ht="33">
      <c r="A508" s="55"/>
      <c r="B508" s="58"/>
      <c r="C508" s="58" t="s">
        <v>220</v>
      </c>
      <c r="D508" s="51" t="s">
        <v>333</v>
      </c>
      <c r="E508" s="72">
        <v>117000</v>
      </c>
      <c r="F508" s="72">
        <v>112741.53</v>
      </c>
      <c r="G508" s="72">
        <v>112741.53</v>
      </c>
      <c r="H508" s="67">
        <v>0</v>
      </c>
      <c r="I508" s="67">
        <v>0</v>
      </c>
      <c r="J508" s="67">
        <v>0</v>
      </c>
      <c r="K508" s="72">
        <v>112741.53</v>
      </c>
      <c r="L508" s="67">
        <v>0</v>
      </c>
      <c r="M508" s="67">
        <v>0</v>
      </c>
      <c r="N508" s="67">
        <v>0</v>
      </c>
      <c r="O508" s="67">
        <v>0</v>
      </c>
      <c r="P508" s="67">
        <v>0</v>
      </c>
      <c r="Q508" s="67">
        <v>0</v>
      </c>
      <c r="R508" s="93">
        <f t="shared" si="111"/>
        <v>0.96360282051282053</v>
      </c>
    </row>
    <row r="509" spans="1:18" ht="33">
      <c r="A509" s="55"/>
      <c r="B509" s="58"/>
      <c r="C509" s="58" t="s">
        <v>327</v>
      </c>
      <c r="D509" s="51" t="s">
        <v>328</v>
      </c>
      <c r="E509" s="72">
        <v>54000</v>
      </c>
      <c r="F509" s="72">
        <v>53340</v>
      </c>
      <c r="G509" s="72">
        <v>53340</v>
      </c>
      <c r="H509" s="67">
        <v>0</v>
      </c>
      <c r="I509" s="67">
        <v>0</v>
      </c>
      <c r="J509" s="67">
        <v>0</v>
      </c>
      <c r="K509" s="67">
        <v>0</v>
      </c>
      <c r="L509" s="72">
        <v>53340</v>
      </c>
      <c r="M509" s="67">
        <v>0</v>
      </c>
      <c r="N509" s="67">
        <v>0</v>
      </c>
      <c r="O509" s="67">
        <v>0</v>
      </c>
      <c r="P509" s="67">
        <v>0</v>
      </c>
      <c r="Q509" s="67">
        <v>0</v>
      </c>
      <c r="R509" s="93">
        <f t="shared" si="111"/>
        <v>0.98777777777777775</v>
      </c>
    </row>
    <row r="510" spans="1:18" ht="16.5">
      <c r="A510" s="55"/>
      <c r="B510" s="58"/>
      <c r="C510" s="58" t="s">
        <v>176</v>
      </c>
      <c r="D510" s="51" t="s">
        <v>177</v>
      </c>
      <c r="E510" s="72">
        <v>8000</v>
      </c>
      <c r="F510" s="72">
        <v>7994</v>
      </c>
      <c r="G510" s="72">
        <v>7994</v>
      </c>
      <c r="H510" s="72">
        <v>7994</v>
      </c>
      <c r="I510" s="72">
        <v>7994</v>
      </c>
      <c r="J510" s="67">
        <v>0</v>
      </c>
      <c r="K510" s="67">
        <v>0</v>
      </c>
      <c r="L510" s="67">
        <v>0</v>
      </c>
      <c r="M510" s="67">
        <v>0</v>
      </c>
      <c r="N510" s="67">
        <v>0</v>
      </c>
      <c r="O510" s="67">
        <v>0</v>
      </c>
      <c r="P510" s="67">
        <v>0</v>
      </c>
      <c r="Q510" s="67">
        <v>0</v>
      </c>
      <c r="R510" s="93">
        <f t="shared" si="111"/>
        <v>0.99924999999999997</v>
      </c>
    </row>
    <row r="511" spans="1:18" ht="16.5">
      <c r="A511" s="55"/>
      <c r="B511" s="58"/>
      <c r="C511" s="58" t="s">
        <v>180</v>
      </c>
      <c r="D511" s="51" t="s">
        <v>181</v>
      </c>
      <c r="E511" s="72">
        <v>25400</v>
      </c>
      <c r="F511" s="72">
        <v>18344.87</v>
      </c>
      <c r="G511" s="72">
        <v>18344.87</v>
      </c>
      <c r="H511" s="72">
        <v>18344.87</v>
      </c>
      <c r="I511" s="67">
        <v>0</v>
      </c>
      <c r="J511" s="72">
        <v>18344.87</v>
      </c>
      <c r="K511" s="67">
        <v>0</v>
      </c>
      <c r="L511" s="67">
        <v>0</v>
      </c>
      <c r="M511" s="67">
        <v>0</v>
      </c>
      <c r="N511" s="67">
        <v>0</v>
      </c>
      <c r="O511" s="67">
        <v>0</v>
      </c>
      <c r="P511" s="67">
        <v>0</v>
      </c>
      <c r="Q511" s="67">
        <v>0</v>
      </c>
      <c r="R511" s="93">
        <f t="shared" si="111"/>
        <v>0.72223897637795276</v>
      </c>
    </row>
    <row r="512" spans="1:18">
      <c r="A512" s="55"/>
      <c r="B512" s="58"/>
      <c r="C512" s="58" t="s">
        <v>182</v>
      </c>
      <c r="D512" s="51" t="s">
        <v>183</v>
      </c>
      <c r="E512" s="72">
        <v>9750</v>
      </c>
      <c r="F512" s="72">
        <v>7443.62</v>
      </c>
      <c r="G512" s="72">
        <v>7443.62</v>
      </c>
      <c r="H512" s="72">
        <v>7443.62</v>
      </c>
      <c r="I512" s="67">
        <v>0</v>
      </c>
      <c r="J512" s="72">
        <v>7443.62</v>
      </c>
      <c r="K512" s="67">
        <v>0</v>
      </c>
      <c r="L512" s="67">
        <v>0</v>
      </c>
      <c r="M512" s="67">
        <v>0</v>
      </c>
      <c r="N512" s="67">
        <v>0</v>
      </c>
      <c r="O512" s="67">
        <v>0</v>
      </c>
      <c r="P512" s="67">
        <v>0</v>
      </c>
      <c r="Q512" s="67">
        <v>0</v>
      </c>
      <c r="R512" s="93">
        <f t="shared" si="111"/>
        <v>0.7634482051282051</v>
      </c>
    </row>
    <row r="513" spans="1:18" ht="19.5" customHeight="1">
      <c r="A513" s="55"/>
      <c r="B513" s="58"/>
      <c r="C513" s="58" t="s">
        <v>188</v>
      </c>
      <c r="D513" s="51" t="s">
        <v>189</v>
      </c>
      <c r="E513" s="72">
        <v>56350</v>
      </c>
      <c r="F513" s="72">
        <v>55843</v>
      </c>
      <c r="G513" s="72">
        <v>55843</v>
      </c>
      <c r="H513" s="72">
        <v>55843</v>
      </c>
      <c r="I513" s="67">
        <v>0</v>
      </c>
      <c r="J513" s="72">
        <v>55843</v>
      </c>
      <c r="K513" s="67">
        <v>0</v>
      </c>
      <c r="L513" s="67">
        <v>0</v>
      </c>
      <c r="M513" s="67">
        <v>0</v>
      </c>
      <c r="N513" s="67">
        <v>0</v>
      </c>
      <c r="O513" s="67">
        <v>0</v>
      </c>
      <c r="P513" s="67">
        <v>0</v>
      </c>
      <c r="Q513" s="67">
        <v>0</v>
      </c>
      <c r="R513" s="93">
        <f t="shared" si="111"/>
        <v>0.99100266193433895</v>
      </c>
    </row>
    <row r="514" spans="1:18" ht="16.5">
      <c r="A514" s="55"/>
      <c r="B514" s="58"/>
      <c r="C514" s="58" t="s">
        <v>202</v>
      </c>
      <c r="D514" s="51" t="s">
        <v>222</v>
      </c>
      <c r="E514" s="4">
        <v>147160</v>
      </c>
      <c r="F514" s="4">
        <v>141575.54999999999</v>
      </c>
      <c r="G514" s="59">
        <v>0</v>
      </c>
      <c r="H514" s="59">
        <v>0</v>
      </c>
      <c r="I514" s="59">
        <v>0</v>
      </c>
      <c r="J514" s="59">
        <v>0</v>
      </c>
      <c r="K514" s="59">
        <v>0</v>
      </c>
      <c r="L514" s="59">
        <v>0</v>
      </c>
      <c r="M514" s="59">
        <v>0</v>
      </c>
      <c r="N514" s="59">
        <v>0</v>
      </c>
      <c r="O514" s="4">
        <v>141575.54999999999</v>
      </c>
      <c r="P514" s="4">
        <v>141575.54999999999</v>
      </c>
      <c r="Q514" s="59">
        <v>0</v>
      </c>
      <c r="R514" s="93">
        <f t="shared" si="111"/>
        <v>0.96205184832835</v>
      </c>
    </row>
    <row r="515" spans="1:18" ht="16.5">
      <c r="A515" s="55"/>
      <c r="B515" s="58"/>
      <c r="C515" s="58" t="s">
        <v>204</v>
      </c>
      <c r="D515" s="51" t="s">
        <v>222</v>
      </c>
      <c r="E515" s="4">
        <v>5000</v>
      </c>
      <c r="F515" s="4">
        <v>1845</v>
      </c>
      <c r="G515" s="59">
        <v>0</v>
      </c>
      <c r="H515" s="59">
        <v>0</v>
      </c>
      <c r="I515" s="59">
        <v>0</v>
      </c>
      <c r="J515" s="59">
        <v>0</v>
      </c>
      <c r="K515" s="59">
        <v>0</v>
      </c>
      <c r="L515" s="59">
        <v>0</v>
      </c>
      <c r="M515" s="59">
        <v>0</v>
      </c>
      <c r="N515" s="59">
        <v>0</v>
      </c>
      <c r="O515" s="4">
        <v>1845</v>
      </c>
      <c r="P515" s="4">
        <v>1845</v>
      </c>
      <c r="Q515" s="4">
        <v>1845</v>
      </c>
      <c r="R515" s="93">
        <f t="shared" si="111"/>
        <v>0.36899999999999999</v>
      </c>
    </row>
    <row r="516" spans="1:18" ht="15" thickBot="1">
      <c r="A516" s="882"/>
      <c r="B516" s="883"/>
      <c r="C516" s="883"/>
      <c r="D516" s="884"/>
      <c r="E516" s="885"/>
      <c r="F516" s="885"/>
      <c r="G516" s="886"/>
      <c r="H516" s="886"/>
      <c r="I516" s="886"/>
      <c r="J516" s="886"/>
      <c r="K516" s="886"/>
      <c r="L516" s="886"/>
      <c r="M516" s="886"/>
      <c r="N516" s="886"/>
      <c r="O516" s="886"/>
      <c r="P516" s="885"/>
      <c r="Q516" s="886"/>
      <c r="R516" s="887"/>
    </row>
    <row r="517" spans="1:18" ht="15" thickBot="1">
      <c r="A517" s="890"/>
      <c r="B517" s="891"/>
      <c r="C517" s="891"/>
      <c r="D517" s="865" t="s">
        <v>404</v>
      </c>
      <c r="E517" s="892">
        <f t="shared" ref="E517:Q517" si="116">SUM(E505+E482+E421+E397+E385+E337+E321+E200+E194+E190+E164+E160+E98+E88+E79+E53+E37+E9)</f>
        <v>76288107.74000001</v>
      </c>
      <c r="F517" s="892">
        <f t="shared" si="116"/>
        <v>72935970.600000009</v>
      </c>
      <c r="G517" s="892">
        <f t="shared" si="116"/>
        <v>52326024.710000001</v>
      </c>
      <c r="H517" s="892">
        <f t="shared" si="116"/>
        <v>40285784.589999989</v>
      </c>
      <c r="I517" s="892">
        <f t="shared" si="116"/>
        <v>25246256.040000003</v>
      </c>
      <c r="J517" s="892">
        <f t="shared" si="116"/>
        <v>15039528.550000001</v>
      </c>
      <c r="K517" s="892">
        <f t="shared" si="116"/>
        <v>7293800.7599999998</v>
      </c>
      <c r="L517" s="892">
        <f t="shared" si="116"/>
        <v>2761037.2399999998</v>
      </c>
      <c r="M517" s="892">
        <f t="shared" si="116"/>
        <v>1444733.79</v>
      </c>
      <c r="N517" s="892">
        <f t="shared" si="116"/>
        <v>540668.32999999996</v>
      </c>
      <c r="O517" s="892">
        <f t="shared" si="116"/>
        <v>20609945.890000001</v>
      </c>
      <c r="P517" s="892">
        <f t="shared" si="116"/>
        <v>20609945.890000001</v>
      </c>
      <c r="Q517" s="893">
        <f t="shared" si="116"/>
        <v>11890821.279999999</v>
      </c>
      <c r="R517" s="894">
        <f t="shared" si="111"/>
        <v>0.95605950600551626</v>
      </c>
    </row>
    <row r="518" spans="1:18">
      <c r="A518" s="872"/>
      <c r="B518" s="872"/>
      <c r="C518" s="872"/>
      <c r="D518" s="862"/>
      <c r="E518" s="888"/>
      <c r="F518" s="888"/>
      <c r="G518" s="889"/>
      <c r="H518" s="889"/>
      <c r="I518" s="889"/>
      <c r="J518" s="889"/>
      <c r="K518" s="889"/>
      <c r="L518" s="889"/>
      <c r="M518" s="889"/>
      <c r="N518" s="889"/>
      <c r="O518" s="889"/>
      <c r="P518" s="888"/>
      <c r="Q518" s="889"/>
      <c r="R518" s="878"/>
    </row>
    <row r="519" spans="1:18">
      <c r="A519" s="807" t="s">
        <v>17</v>
      </c>
      <c r="B519" s="807"/>
      <c r="C519" s="807"/>
      <c r="D519" s="799" t="s">
        <v>211</v>
      </c>
      <c r="E519" s="811">
        <f>SUM(E520+E522)</f>
        <v>2072400</v>
      </c>
      <c r="F519" s="811">
        <f t="shared" ref="F519:Q519" si="117">SUM(F520+F522)</f>
        <v>2062326</v>
      </c>
      <c r="G519" s="811">
        <f t="shared" si="117"/>
        <v>1012400</v>
      </c>
      <c r="H519" s="811">
        <f t="shared" si="117"/>
        <v>0</v>
      </c>
      <c r="I519" s="811">
        <f t="shared" si="117"/>
        <v>0</v>
      </c>
      <c r="J519" s="811">
        <f t="shared" si="117"/>
        <v>0</v>
      </c>
      <c r="K519" s="811">
        <f t="shared" si="117"/>
        <v>1012400</v>
      </c>
      <c r="L519" s="811">
        <f t="shared" si="117"/>
        <v>0</v>
      </c>
      <c r="M519" s="811">
        <f t="shared" si="117"/>
        <v>0</v>
      </c>
      <c r="N519" s="811">
        <f t="shared" si="117"/>
        <v>0</v>
      </c>
      <c r="O519" s="811">
        <f t="shared" si="117"/>
        <v>1049926</v>
      </c>
      <c r="P519" s="811">
        <f t="shared" si="117"/>
        <v>1049926</v>
      </c>
      <c r="Q519" s="812">
        <f t="shared" si="117"/>
        <v>0</v>
      </c>
      <c r="R519" s="813">
        <f t="shared" si="111"/>
        <v>0.99513896931094381</v>
      </c>
    </row>
    <row r="520" spans="1:18" ht="16.5">
      <c r="A520" s="55"/>
      <c r="B520" s="58" t="s">
        <v>212</v>
      </c>
      <c r="C520" s="58"/>
      <c r="D520" s="90" t="s">
        <v>213</v>
      </c>
      <c r="E520" s="4">
        <f>SUM(E521)</f>
        <v>1012400</v>
      </c>
      <c r="F520" s="4">
        <f>SUM(F521)</f>
        <v>1012400</v>
      </c>
      <c r="G520" s="59">
        <f>SUM(G521)</f>
        <v>1012400</v>
      </c>
      <c r="H520" s="59">
        <f>SUM(H521)</f>
        <v>0</v>
      </c>
      <c r="I520" s="59">
        <f t="shared" ref="I520:Q520" si="118">SUM(I521)</f>
        <v>0</v>
      </c>
      <c r="J520" s="59">
        <v>0</v>
      </c>
      <c r="K520" s="59">
        <f t="shared" si="118"/>
        <v>1012400</v>
      </c>
      <c r="L520" s="59">
        <f t="shared" si="118"/>
        <v>0</v>
      </c>
      <c r="M520" s="59">
        <f t="shared" si="118"/>
        <v>0</v>
      </c>
      <c r="N520" s="59">
        <f t="shared" si="118"/>
        <v>0</v>
      </c>
      <c r="O520" s="59">
        <f t="shared" si="118"/>
        <v>0</v>
      </c>
      <c r="P520" s="59">
        <f t="shared" si="118"/>
        <v>0</v>
      </c>
      <c r="Q520" s="59">
        <f t="shared" si="118"/>
        <v>0</v>
      </c>
      <c r="R520" s="93">
        <f t="shared" si="111"/>
        <v>1</v>
      </c>
    </row>
    <row r="521" spans="1:18" ht="66">
      <c r="A521" s="55"/>
      <c r="B521" s="58"/>
      <c r="C521" s="58" t="s">
        <v>96</v>
      </c>
      <c r="D521" s="51" t="s">
        <v>214</v>
      </c>
      <c r="E521" s="77">
        <v>1012400</v>
      </c>
      <c r="F521" s="77">
        <v>1012400</v>
      </c>
      <c r="G521" s="77">
        <v>1012400</v>
      </c>
      <c r="H521" s="78">
        <v>0</v>
      </c>
      <c r="I521" s="78">
        <v>0</v>
      </c>
      <c r="J521" s="78">
        <v>0</v>
      </c>
      <c r="K521" s="77">
        <v>1012400</v>
      </c>
      <c r="L521" s="78">
        <v>0</v>
      </c>
      <c r="M521" s="78">
        <v>0</v>
      </c>
      <c r="N521" s="78">
        <v>0</v>
      </c>
      <c r="O521" s="78">
        <v>0</v>
      </c>
      <c r="P521" s="78">
        <v>0</v>
      </c>
      <c r="Q521" s="78">
        <v>0</v>
      </c>
      <c r="R521" s="162">
        <f t="shared" si="111"/>
        <v>1</v>
      </c>
    </row>
    <row r="522" spans="1:18" ht="16.5">
      <c r="A522" s="55"/>
      <c r="B522" s="58" t="s">
        <v>18</v>
      </c>
      <c r="C522" s="58"/>
      <c r="D522" s="51" t="s">
        <v>19</v>
      </c>
      <c r="E522" s="4">
        <f t="shared" ref="E522:Q522" si="119">SUM(E523:E523)</f>
        <v>1060000</v>
      </c>
      <c r="F522" s="4">
        <f t="shared" si="119"/>
        <v>1049926</v>
      </c>
      <c r="G522" s="4">
        <f t="shared" si="119"/>
        <v>0</v>
      </c>
      <c r="H522" s="4">
        <f t="shared" si="119"/>
        <v>0</v>
      </c>
      <c r="I522" s="4">
        <f t="shared" si="119"/>
        <v>0</v>
      </c>
      <c r="J522" s="4">
        <f t="shared" si="119"/>
        <v>0</v>
      </c>
      <c r="K522" s="4">
        <f t="shared" si="119"/>
        <v>0</v>
      </c>
      <c r="L522" s="4">
        <f t="shared" si="119"/>
        <v>0</v>
      </c>
      <c r="M522" s="4">
        <f t="shared" si="119"/>
        <v>0</v>
      </c>
      <c r="N522" s="4">
        <f t="shared" si="119"/>
        <v>0</v>
      </c>
      <c r="O522" s="4">
        <f t="shared" si="119"/>
        <v>1049926</v>
      </c>
      <c r="P522" s="4">
        <f t="shared" si="119"/>
        <v>1049926</v>
      </c>
      <c r="Q522" s="59">
        <f t="shared" si="119"/>
        <v>0</v>
      </c>
      <c r="R522" s="93">
        <f t="shared" si="111"/>
        <v>0.99049622641509438</v>
      </c>
    </row>
    <row r="523" spans="1:18" ht="78" customHeight="1">
      <c r="A523" s="55"/>
      <c r="B523" s="58"/>
      <c r="C523" s="58" t="s">
        <v>215</v>
      </c>
      <c r="D523" s="51" t="s">
        <v>420</v>
      </c>
      <c r="E523" s="4">
        <v>1060000</v>
      </c>
      <c r="F523" s="4">
        <v>1049926</v>
      </c>
      <c r="G523" s="59">
        <v>0</v>
      </c>
      <c r="H523" s="59">
        <v>0</v>
      </c>
      <c r="I523" s="59">
        <v>0</v>
      </c>
      <c r="J523" s="59">
        <v>0</v>
      </c>
      <c r="K523" s="59">
        <v>0</v>
      </c>
      <c r="L523" s="59">
        <v>0</v>
      </c>
      <c r="M523" s="59">
        <v>0</v>
      </c>
      <c r="N523" s="59"/>
      <c r="O523" s="4">
        <v>1049926</v>
      </c>
      <c r="P523" s="4">
        <v>1049926</v>
      </c>
      <c r="Q523" s="59">
        <v>0</v>
      </c>
      <c r="R523" s="93">
        <f t="shared" si="111"/>
        <v>0.99049622641509438</v>
      </c>
    </row>
    <row r="524" spans="1:18" ht="24.75" customHeight="1">
      <c r="A524" s="55"/>
      <c r="B524" s="58"/>
      <c r="C524" s="58"/>
      <c r="D524" s="51"/>
      <c r="E524" s="4"/>
      <c r="F524" s="4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93"/>
    </row>
    <row r="525" spans="1:18" ht="15.75" customHeight="1">
      <c r="A525" s="807" t="s">
        <v>216</v>
      </c>
      <c r="B525" s="807"/>
      <c r="C525" s="807"/>
      <c r="D525" s="799" t="s">
        <v>217</v>
      </c>
      <c r="E525" s="811">
        <f>SUM(E526)</f>
        <v>201000</v>
      </c>
      <c r="F525" s="811">
        <f t="shared" ref="F525:Q526" si="120">SUM(F526)</f>
        <v>200082.98</v>
      </c>
      <c r="G525" s="812">
        <f t="shared" si="120"/>
        <v>0</v>
      </c>
      <c r="H525" s="812">
        <f t="shared" si="120"/>
        <v>0</v>
      </c>
      <c r="I525" s="812">
        <f t="shared" si="120"/>
        <v>0</v>
      </c>
      <c r="J525" s="812">
        <f t="shared" si="120"/>
        <v>0</v>
      </c>
      <c r="K525" s="812">
        <f t="shared" si="120"/>
        <v>0</v>
      </c>
      <c r="L525" s="812">
        <f t="shared" si="120"/>
        <v>0</v>
      </c>
      <c r="M525" s="812">
        <f t="shared" si="120"/>
        <v>0</v>
      </c>
      <c r="N525" s="812">
        <f t="shared" si="120"/>
        <v>0</v>
      </c>
      <c r="O525" s="812">
        <f t="shared" si="120"/>
        <v>200082.98</v>
      </c>
      <c r="P525" s="812">
        <f t="shared" si="120"/>
        <v>200082.98</v>
      </c>
      <c r="Q525" s="812">
        <f t="shared" si="120"/>
        <v>0</v>
      </c>
      <c r="R525" s="813">
        <f t="shared" si="111"/>
        <v>0.99543771144278614</v>
      </c>
    </row>
    <row r="526" spans="1:18" ht="15.75" customHeight="1">
      <c r="A526" s="55"/>
      <c r="B526" s="35" t="s">
        <v>221</v>
      </c>
      <c r="C526" s="35"/>
      <c r="D526" s="51" t="s">
        <v>10</v>
      </c>
      <c r="E526" s="4">
        <f>SUM(E527)</f>
        <v>201000</v>
      </c>
      <c r="F526" s="4">
        <f t="shared" si="120"/>
        <v>200082.98</v>
      </c>
      <c r="G526" s="59">
        <f t="shared" si="120"/>
        <v>0</v>
      </c>
      <c r="H526" s="59">
        <f t="shared" si="120"/>
        <v>0</v>
      </c>
      <c r="I526" s="59">
        <f t="shared" si="120"/>
        <v>0</v>
      </c>
      <c r="J526" s="59">
        <f t="shared" si="120"/>
        <v>0</v>
      </c>
      <c r="K526" s="59">
        <f t="shared" si="120"/>
        <v>0</v>
      </c>
      <c r="L526" s="59">
        <f t="shared" si="120"/>
        <v>0</v>
      </c>
      <c r="M526" s="59">
        <f t="shared" si="120"/>
        <v>0</v>
      </c>
      <c r="N526" s="59">
        <f t="shared" si="120"/>
        <v>0</v>
      </c>
      <c r="O526" s="59">
        <f t="shared" si="120"/>
        <v>200082.98</v>
      </c>
      <c r="P526" s="59">
        <f t="shared" si="120"/>
        <v>200082.98</v>
      </c>
      <c r="Q526" s="59">
        <f t="shared" si="120"/>
        <v>0</v>
      </c>
      <c r="R526" s="93">
        <f t="shared" si="111"/>
        <v>0.99543771144278614</v>
      </c>
    </row>
    <row r="527" spans="1:18" ht="104.25" customHeight="1">
      <c r="A527" s="55"/>
      <c r="B527" s="58"/>
      <c r="C527" s="58" t="s">
        <v>796</v>
      </c>
      <c r="D527" s="51" t="s">
        <v>797</v>
      </c>
      <c r="E527" s="4">
        <v>201000</v>
      </c>
      <c r="F527" s="4">
        <v>200082.98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200082.98</v>
      </c>
      <c r="P527" s="4">
        <v>200082.98</v>
      </c>
      <c r="Q527" s="4">
        <v>0</v>
      </c>
      <c r="R527" s="93">
        <f t="shared" si="111"/>
        <v>0.99543771144278614</v>
      </c>
    </row>
    <row r="528" spans="1:18">
      <c r="A528" s="55"/>
      <c r="B528" s="58"/>
      <c r="C528" s="58"/>
      <c r="D528" s="61"/>
      <c r="E528" s="62"/>
      <c r="F528" s="62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93"/>
    </row>
    <row r="529" spans="1:19" ht="24.75">
      <c r="A529" s="807" t="s">
        <v>124</v>
      </c>
      <c r="B529" s="807"/>
      <c r="C529" s="807"/>
      <c r="D529" s="799" t="s">
        <v>125</v>
      </c>
      <c r="E529" s="811">
        <f>SUM(E530)</f>
        <v>1800</v>
      </c>
      <c r="F529" s="811">
        <f t="shared" ref="F529:Q530" si="121">SUM(F530)</f>
        <v>1800</v>
      </c>
      <c r="G529" s="815">
        <f t="shared" si="121"/>
        <v>1800</v>
      </c>
      <c r="H529" s="815">
        <f t="shared" si="121"/>
        <v>0</v>
      </c>
      <c r="I529" s="815">
        <f t="shared" si="121"/>
        <v>0</v>
      </c>
      <c r="J529" s="815">
        <f t="shared" si="121"/>
        <v>0</v>
      </c>
      <c r="K529" s="815">
        <f t="shared" si="121"/>
        <v>1800</v>
      </c>
      <c r="L529" s="815">
        <f t="shared" si="121"/>
        <v>0</v>
      </c>
      <c r="M529" s="815">
        <f t="shared" si="121"/>
        <v>0</v>
      </c>
      <c r="N529" s="815">
        <f t="shared" si="121"/>
        <v>0</v>
      </c>
      <c r="O529" s="815">
        <f t="shared" si="121"/>
        <v>0</v>
      </c>
      <c r="P529" s="815">
        <f t="shared" si="121"/>
        <v>0</v>
      </c>
      <c r="Q529" s="815">
        <f t="shared" si="121"/>
        <v>0</v>
      </c>
      <c r="R529" s="813">
        <f t="shared" si="111"/>
        <v>1</v>
      </c>
    </row>
    <row r="530" spans="1:19">
      <c r="A530" s="55"/>
      <c r="B530" s="55" t="s">
        <v>319</v>
      </c>
      <c r="C530" s="55"/>
      <c r="D530" s="51" t="s">
        <v>320</v>
      </c>
      <c r="E530" s="4">
        <f>SUM(E531)</f>
        <v>1800</v>
      </c>
      <c r="F530" s="4">
        <f t="shared" si="121"/>
        <v>1800</v>
      </c>
      <c r="G530" s="59">
        <f t="shared" si="121"/>
        <v>1800</v>
      </c>
      <c r="H530" s="59">
        <f t="shared" si="121"/>
        <v>0</v>
      </c>
      <c r="I530" s="59">
        <f t="shared" si="121"/>
        <v>0</v>
      </c>
      <c r="J530" s="59">
        <f t="shared" si="121"/>
        <v>0</v>
      </c>
      <c r="K530" s="59">
        <f t="shared" si="121"/>
        <v>1800</v>
      </c>
      <c r="L530" s="59">
        <f t="shared" si="121"/>
        <v>0</v>
      </c>
      <c r="M530" s="59">
        <f t="shared" si="121"/>
        <v>0</v>
      </c>
      <c r="N530" s="59">
        <f t="shared" si="121"/>
        <v>0</v>
      </c>
      <c r="O530" s="59">
        <f t="shared" si="121"/>
        <v>0</v>
      </c>
      <c r="P530" s="4">
        <f t="shared" si="121"/>
        <v>0</v>
      </c>
      <c r="Q530" s="59">
        <f t="shared" si="121"/>
        <v>0</v>
      </c>
      <c r="R530" s="93">
        <f t="shared" si="111"/>
        <v>1</v>
      </c>
    </row>
    <row r="531" spans="1:19" ht="75.75" customHeight="1">
      <c r="A531" s="55"/>
      <c r="B531" s="55"/>
      <c r="C531" s="58" t="s">
        <v>418</v>
      </c>
      <c r="D531" s="51" t="s">
        <v>419</v>
      </c>
      <c r="E531" s="65">
        <v>1800</v>
      </c>
      <c r="F531" s="65">
        <v>1800</v>
      </c>
      <c r="G531" s="65">
        <v>1800</v>
      </c>
      <c r="H531" s="65">
        <v>0</v>
      </c>
      <c r="I531" s="65">
        <v>0</v>
      </c>
      <c r="J531" s="65">
        <v>0</v>
      </c>
      <c r="K531" s="65">
        <v>1800</v>
      </c>
      <c r="L531" s="65">
        <v>0</v>
      </c>
      <c r="M531" s="65">
        <v>0</v>
      </c>
      <c r="N531" s="65">
        <v>0</v>
      </c>
      <c r="O531" s="65">
        <v>0</v>
      </c>
      <c r="P531" s="65">
        <v>0</v>
      </c>
      <c r="Q531" s="65"/>
      <c r="R531" s="162">
        <f>SUM(F531/E531)</f>
        <v>1</v>
      </c>
      <c r="S531" s="203"/>
    </row>
    <row r="532" spans="1:19" ht="15" thickBot="1">
      <c r="A532" s="882"/>
      <c r="B532" s="882"/>
      <c r="C532" s="882"/>
      <c r="D532" s="861"/>
      <c r="E532" s="895"/>
      <c r="F532" s="895"/>
      <c r="G532" s="896"/>
      <c r="H532" s="896"/>
      <c r="I532" s="896"/>
      <c r="J532" s="896"/>
      <c r="K532" s="896"/>
      <c r="L532" s="896"/>
      <c r="M532" s="896"/>
      <c r="N532" s="896"/>
      <c r="O532" s="896"/>
      <c r="P532" s="895"/>
      <c r="Q532" s="896"/>
      <c r="R532" s="887"/>
    </row>
    <row r="533" spans="1:19" ht="58.5" thickBot="1">
      <c r="A533" s="890"/>
      <c r="B533" s="891"/>
      <c r="C533" s="891"/>
      <c r="D533" s="865" t="s">
        <v>408</v>
      </c>
      <c r="E533" s="892">
        <f>SUM(E519+E525+E529)</f>
        <v>2275200</v>
      </c>
      <c r="F533" s="892">
        <f>SUM(F519+F525+F529)</f>
        <v>2264208.98</v>
      </c>
      <c r="G533" s="892">
        <f t="shared" ref="G533:Q533" si="122">SUM(G519+G525+G529)</f>
        <v>1014200</v>
      </c>
      <c r="H533" s="892">
        <f t="shared" si="122"/>
        <v>0</v>
      </c>
      <c r="I533" s="892">
        <f t="shared" si="122"/>
        <v>0</v>
      </c>
      <c r="J533" s="892">
        <f t="shared" si="122"/>
        <v>0</v>
      </c>
      <c r="K533" s="892">
        <f t="shared" si="122"/>
        <v>1014200</v>
      </c>
      <c r="L533" s="892">
        <f t="shared" si="122"/>
        <v>0</v>
      </c>
      <c r="M533" s="892">
        <f t="shared" si="122"/>
        <v>0</v>
      </c>
      <c r="N533" s="892">
        <f t="shared" si="122"/>
        <v>0</v>
      </c>
      <c r="O533" s="892">
        <f t="shared" si="122"/>
        <v>1250008.98</v>
      </c>
      <c r="P533" s="892">
        <f t="shared" si="122"/>
        <v>1250008.98</v>
      </c>
      <c r="Q533" s="892">
        <f t="shared" si="122"/>
        <v>0</v>
      </c>
      <c r="R533" s="894">
        <f t="shared" si="111"/>
        <v>0.99516920710267232</v>
      </c>
    </row>
    <row r="534" spans="1:19" ht="15" thickBot="1">
      <c r="A534" s="898"/>
      <c r="B534" s="898"/>
      <c r="C534" s="898"/>
      <c r="D534" s="866"/>
      <c r="E534" s="899"/>
      <c r="F534" s="899"/>
      <c r="G534" s="900"/>
      <c r="H534" s="900"/>
      <c r="I534" s="900"/>
      <c r="J534" s="900"/>
      <c r="K534" s="900"/>
      <c r="L534" s="900"/>
      <c r="M534" s="900"/>
      <c r="N534" s="900"/>
      <c r="O534" s="900"/>
      <c r="P534" s="899"/>
      <c r="Q534" s="900"/>
      <c r="R534" s="901"/>
    </row>
    <row r="535" spans="1:19" ht="15" thickBot="1">
      <c r="A535" s="890"/>
      <c r="B535" s="891"/>
      <c r="C535" s="891"/>
      <c r="D535" s="865" t="s">
        <v>427</v>
      </c>
      <c r="E535" s="892">
        <f t="shared" ref="E535:Q535" si="123">SUM(E517+E533)</f>
        <v>78563307.74000001</v>
      </c>
      <c r="F535" s="892">
        <f t="shared" si="123"/>
        <v>75200179.580000013</v>
      </c>
      <c r="G535" s="893">
        <f t="shared" si="123"/>
        <v>53340224.710000001</v>
      </c>
      <c r="H535" s="893">
        <f t="shared" si="123"/>
        <v>40285784.589999989</v>
      </c>
      <c r="I535" s="893">
        <f t="shared" si="123"/>
        <v>25246256.040000003</v>
      </c>
      <c r="J535" s="893">
        <f t="shared" si="123"/>
        <v>15039528.550000001</v>
      </c>
      <c r="K535" s="893">
        <f t="shared" si="123"/>
        <v>8308000.7599999998</v>
      </c>
      <c r="L535" s="893">
        <f t="shared" si="123"/>
        <v>2761037.2399999998</v>
      </c>
      <c r="M535" s="893">
        <f t="shared" si="123"/>
        <v>1444733.79</v>
      </c>
      <c r="N535" s="893">
        <f t="shared" si="123"/>
        <v>540668.32999999996</v>
      </c>
      <c r="O535" s="893">
        <f t="shared" si="123"/>
        <v>21859954.870000001</v>
      </c>
      <c r="P535" s="892">
        <f t="shared" si="123"/>
        <v>21859954.870000001</v>
      </c>
      <c r="Q535" s="893">
        <f t="shared" si="123"/>
        <v>11890821.279999999</v>
      </c>
      <c r="R535" s="894">
        <f t="shared" si="111"/>
        <v>0.95719212623875205</v>
      </c>
    </row>
    <row r="536" spans="1:19">
      <c r="A536" s="872"/>
      <c r="B536" s="872"/>
      <c r="C536" s="872"/>
      <c r="D536" s="862"/>
      <c r="E536" s="888"/>
      <c r="F536" s="888"/>
      <c r="G536" s="889"/>
      <c r="H536" s="889"/>
      <c r="I536" s="889"/>
      <c r="J536" s="889"/>
      <c r="K536" s="889"/>
      <c r="L536" s="889"/>
      <c r="M536" s="889"/>
      <c r="N536" s="889"/>
      <c r="O536" s="889"/>
      <c r="P536" s="888"/>
      <c r="Q536" s="889"/>
      <c r="R536" s="897"/>
    </row>
    <row r="537" spans="1:19">
      <c r="A537" s="55"/>
      <c r="B537" s="55"/>
      <c r="C537" s="55"/>
      <c r="D537" s="41"/>
      <c r="E537" s="56"/>
      <c r="F537" s="56"/>
      <c r="G537" s="57"/>
      <c r="H537" s="57"/>
      <c r="I537" s="57"/>
      <c r="J537" s="57"/>
      <c r="K537" s="57"/>
      <c r="L537" s="57"/>
      <c r="M537" s="57"/>
      <c r="N537" s="57"/>
      <c r="O537" s="57"/>
      <c r="P537" s="56"/>
      <c r="Q537" s="57"/>
      <c r="R537" s="94"/>
    </row>
    <row r="538" spans="1:19">
      <c r="A538" s="807" t="s">
        <v>7</v>
      </c>
      <c r="B538" s="807"/>
      <c r="C538" s="807"/>
      <c r="D538" s="799" t="s">
        <v>163</v>
      </c>
      <c r="E538" s="811">
        <f>SUM(E539)</f>
        <v>833397.04999999993</v>
      </c>
      <c r="F538" s="811">
        <f t="shared" ref="F538:Q538" si="124">SUM(F539)</f>
        <v>833397.04999999993</v>
      </c>
      <c r="G538" s="812">
        <f t="shared" si="124"/>
        <v>833397.04999999993</v>
      </c>
      <c r="H538" s="812">
        <f t="shared" si="124"/>
        <v>833397.04999999993</v>
      </c>
      <c r="I538" s="812">
        <f t="shared" si="124"/>
        <v>10675.88</v>
      </c>
      <c r="J538" s="812">
        <f t="shared" si="124"/>
        <v>822721.16999999993</v>
      </c>
      <c r="K538" s="812">
        <f t="shared" si="124"/>
        <v>0</v>
      </c>
      <c r="L538" s="812">
        <f t="shared" si="124"/>
        <v>0</v>
      </c>
      <c r="M538" s="812">
        <f t="shared" si="124"/>
        <v>0</v>
      </c>
      <c r="N538" s="812">
        <f t="shared" si="124"/>
        <v>0</v>
      </c>
      <c r="O538" s="812">
        <f t="shared" si="124"/>
        <v>0</v>
      </c>
      <c r="P538" s="811">
        <f t="shared" si="124"/>
        <v>0</v>
      </c>
      <c r="Q538" s="812">
        <f t="shared" si="124"/>
        <v>0</v>
      </c>
      <c r="R538" s="820">
        <f t="shared" si="111"/>
        <v>1</v>
      </c>
    </row>
    <row r="539" spans="1:19">
      <c r="A539" s="58"/>
      <c r="B539" s="58" t="s">
        <v>9</v>
      </c>
      <c r="C539" s="58"/>
      <c r="D539" s="51" t="s">
        <v>210</v>
      </c>
      <c r="E539" s="4">
        <f>SUM(E540:E544)</f>
        <v>833397.04999999993</v>
      </c>
      <c r="F539" s="4">
        <f t="shared" ref="F539:Q539" si="125">SUM(F540:F544)</f>
        <v>833397.04999999993</v>
      </c>
      <c r="G539" s="59">
        <f t="shared" si="125"/>
        <v>833397.04999999993</v>
      </c>
      <c r="H539" s="59">
        <f t="shared" si="125"/>
        <v>833397.04999999993</v>
      </c>
      <c r="I539" s="59">
        <f t="shared" si="125"/>
        <v>10675.88</v>
      </c>
      <c r="J539" s="59">
        <f t="shared" si="125"/>
        <v>822721.16999999993</v>
      </c>
      <c r="K539" s="59">
        <f t="shared" si="125"/>
        <v>0</v>
      </c>
      <c r="L539" s="59">
        <f t="shared" si="125"/>
        <v>0</v>
      </c>
      <c r="M539" s="59">
        <f t="shared" si="125"/>
        <v>0</v>
      </c>
      <c r="N539" s="59">
        <f t="shared" si="125"/>
        <v>0</v>
      </c>
      <c r="O539" s="59">
        <f t="shared" si="125"/>
        <v>0</v>
      </c>
      <c r="P539" s="4">
        <f t="shared" si="125"/>
        <v>0</v>
      </c>
      <c r="Q539" s="59">
        <f t="shared" si="125"/>
        <v>0</v>
      </c>
      <c r="R539" s="93">
        <f t="shared" si="111"/>
        <v>1</v>
      </c>
    </row>
    <row r="540" spans="1:19" ht="16.5">
      <c r="A540" s="58"/>
      <c r="B540" s="58"/>
      <c r="C540" s="58" t="s">
        <v>168</v>
      </c>
      <c r="D540" s="51" t="s">
        <v>169</v>
      </c>
      <c r="E540" s="4">
        <v>9015.7999999999993</v>
      </c>
      <c r="F540" s="4">
        <v>9015.7999999999993</v>
      </c>
      <c r="G540" s="4">
        <v>9015.7999999999993</v>
      </c>
      <c r="H540" s="4">
        <v>9015.7999999999993</v>
      </c>
      <c r="I540" s="4">
        <v>9015.7999999999993</v>
      </c>
      <c r="J540" s="59">
        <v>0</v>
      </c>
      <c r="K540" s="59">
        <v>0</v>
      </c>
      <c r="L540" s="59">
        <v>0</v>
      </c>
      <c r="M540" s="59">
        <v>0</v>
      </c>
      <c r="N540" s="59">
        <v>0</v>
      </c>
      <c r="O540" s="59">
        <v>0</v>
      </c>
      <c r="P540" s="59">
        <v>0</v>
      </c>
      <c r="Q540" s="59">
        <v>0</v>
      </c>
      <c r="R540" s="93">
        <f t="shared" si="111"/>
        <v>1</v>
      </c>
    </row>
    <row r="541" spans="1:19" ht="16.5">
      <c r="A541" s="58"/>
      <c r="B541" s="58"/>
      <c r="C541" s="58" t="s">
        <v>172</v>
      </c>
      <c r="D541" s="51" t="s">
        <v>173</v>
      </c>
      <c r="E541" s="4">
        <v>1541.71</v>
      </c>
      <c r="F541" s="4">
        <v>1541.71</v>
      </c>
      <c r="G541" s="4">
        <v>1541.71</v>
      </c>
      <c r="H541" s="4">
        <v>1541.71</v>
      </c>
      <c r="I541" s="4">
        <v>1541.71</v>
      </c>
      <c r="J541" s="59">
        <v>0</v>
      </c>
      <c r="K541" s="59">
        <v>0</v>
      </c>
      <c r="L541" s="59">
        <v>0</v>
      </c>
      <c r="M541" s="59">
        <v>0</v>
      </c>
      <c r="N541" s="59">
        <v>0</v>
      </c>
      <c r="O541" s="59">
        <v>0</v>
      </c>
      <c r="P541" s="59">
        <v>0</v>
      </c>
      <c r="Q541" s="59">
        <v>0</v>
      </c>
      <c r="R541" s="93">
        <f t="shared" si="111"/>
        <v>1</v>
      </c>
    </row>
    <row r="542" spans="1:19" ht="16.5">
      <c r="A542" s="58"/>
      <c r="B542" s="58"/>
      <c r="C542" s="58" t="s">
        <v>174</v>
      </c>
      <c r="D542" s="51" t="s">
        <v>175</v>
      </c>
      <c r="E542" s="4">
        <v>118.37</v>
      </c>
      <c r="F542" s="4">
        <v>118.37</v>
      </c>
      <c r="G542" s="4">
        <v>118.37</v>
      </c>
      <c r="H542" s="4">
        <v>118.37</v>
      </c>
      <c r="I542" s="4">
        <v>118.37</v>
      </c>
      <c r="J542" s="59">
        <v>0</v>
      </c>
      <c r="K542" s="59">
        <v>0</v>
      </c>
      <c r="L542" s="59">
        <v>0</v>
      </c>
      <c r="M542" s="59">
        <v>0</v>
      </c>
      <c r="N542" s="59">
        <v>0</v>
      </c>
      <c r="O542" s="59">
        <v>0</v>
      </c>
      <c r="P542" s="59">
        <v>0</v>
      </c>
      <c r="Q542" s="59">
        <v>0</v>
      </c>
      <c r="R542" s="93">
        <f t="shared" si="111"/>
        <v>1</v>
      </c>
    </row>
    <row r="543" spans="1:19" ht="16.5">
      <c r="A543" s="58"/>
      <c r="B543" s="58"/>
      <c r="C543" s="58" t="s">
        <v>180</v>
      </c>
      <c r="D543" s="51" t="s">
        <v>181</v>
      </c>
      <c r="E543" s="4">
        <v>5665.23</v>
      </c>
      <c r="F543" s="4">
        <v>5665.23</v>
      </c>
      <c r="G543" s="4">
        <v>5665.23</v>
      </c>
      <c r="H543" s="4">
        <v>5665.23</v>
      </c>
      <c r="I543" s="59">
        <v>0</v>
      </c>
      <c r="J543" s="4">
        <v>5665.23</v>
      </c>
      <c r="K543" s="59">
        <v>0</v>
      </c>
      <c r="L543" s="59">
        <v>0</v>
      </c>
      <c r="M543" s="59">
        <v>0</v>
      </c>
      <c r="N543" s="59">
        <v>0</v>
      </c>
      <c r="O543" s="59">
        <v>0</v>
      </c>
      <c r="P543" s="59">
        <v>0</v>
      </c>
      <c r="Q543" s="59">
        <v>0</v>
      </c>
      <c r="R543" s="93">
        <f t="shared" si="111"/>
        <v>1</v>
      </c>
    </row>
    <row r="544" spans="1:19">
      <c r="A544" s="58"/>
      <c r="B544" s="58"/>
      <c r="C544" s="58" t="s">
        <v>194</v>
      </c>
      <c r="D544" s="51" t="s">
        <v>316</v>
      </c>
      <c r="E544" s="4">
        <v>817055.94</v>
      </c>
      <c r="F544" s="4">
        <v>817055.94</v>
      </c>
      <c r="G544" s="4">
        <v>817055.94</v>
      </c>
      <c r="H544" s="4">
        <v>817055.94</v>
      </c>
      <c r="I544" s="59">
        <v>0</v>
      </c>
      <c r="J544" s="4">
        <v>817055.94</v>
      </c>
      <c r="K544" s="59">
        <v>0</v>
      </c>
      <c r="L544" s="59">
        <v>0</v>
      </c>
      <c r="M544" s="59">
        <v>0</v>
      </c>
      <c r="N544" s="59">
        <v>0</v>
      </c>
      <c r="O544" s="59">
        <v>0</v>
      </c>
      <c r="P544" s="59">
        <v>0</v>
      </c>
      <c r="Q544" s="59">
        <v>0</v>
      </c>
      <c r="R544" s="93">
        <f t="shared" si="111"/>
        <v>1</v>
      </c>
    </row>
    <row r="545" spans="1:18">
      <c r="A545" s="55"/>
      <c r="B545" s="55"/>
      <c r="C545" s="55"/>
      <c r="D545" s="41"/>
      <c r="E545" s="4"/>
      <c r="F545" s="4"/>
      <c r="G545" s="59"/>
      <c r="H545" s="59"/>
      <c r="I545" s="59"/>
      <c r="J545" s="59"/>
      <c r="K545" s="59"/>
      <c r="L545" s="59"/>
      <c r="M545" s="59"/>
      <c r="N545" s="59"/>
      <c r="O545" s="59"/>
      <c r="P545" s="66"/>
      <c r="Q545" s="92"/>
      <c r="R545" s="93"/>
    </row>
    <row r="546" spans="1:18" ht="16.5">
      <c r="A546" s="807" t="s">
        <v>34</v>
      </c>
      <c r="B546" s="807"/>
      <c r="C546" s="807"/>
      <c r="D546" s="799" t="s">
        <v>132</v>
      </c>
      <c r="E546" s="811">
        <f>SUM(E547)</f>
        <v>116670.57</v>
      </c>
      <c r="F546" s="811">
        <f>SUM(F547)</f>
        <v>115589.86</v>
      </c>
      <c r="G546" s="812">
        <f>SUM(G547)</f>
        <v>115589.86</v>
      </c>
      <c r="H546" s="812">
        <f>SUM(H547)</f>
        <v>115589.86</v>
      </c>
      <c r="I546" s="812">
        <f t="shared" ref="I546:Q546" si="126">SUM(I547)</f>
        <v>113729.86</v>
      </c>
      <c r="J546" s="812">
        <f t="shared" si="126"/>
        <v>1860</v>
      </c>
      <c r="K546" s="812">
        <f t="shared" si="126"/>
        <v>0</v>
      </c>
      <c r="L546" s="812">
        <f t="shared" si="126"/>
        <v>0</v>
      </c>
      <c r="M546" s="812">
        <f t="shared" si="126"/>
        <v>0</v>
      </c>
      <c r="N546" s="812">
        <f t="shared" si="126"/>
        <v>0</v>
      </c>
      <c r="O546" s="812">
        <f t="shared" si="126"/>
        <v>0</v>
      </c>
      <c r="P546" s="812">
        <f t="shared" si="126"/>
        <v>0</v>
      </c>
      <c r="Q546" s="812">
        <f t="shared" si="126"/>
        <v>0</v>
      </c>
      <c r="R546" s="813">
        <f t="shared" si="111"/>
        <v>0.99073708133936422</v>
      </c>
    </row>
    <row r="547" spans="1:18">
      <c r="A547" s="55"/>
      <c r="B547" s="58" t="s">
        <v>133</v>
      </c>
      <c r="C547" s="58"/>
      <c r="D547" s="51" t="s">
        <v>134</v>
      </c>
      <c r="E547" s="4">
        <f>SUM(E548:E552)</f>
        <v>116670.57</v>
      </c>
      <c r="F547" s="4">
        <f t="shared" ref="F547:Q547" si="127">SUM(F548:F552)</f>
        <v>115589.86</v>
      </c>
      <c r="G547" s="59">
        <f t="shared" si="127"/>
        <v>115589.86</v>
      </c>
      <c r="H547" s="59">
        <f t="shared" si="127"/>
        <v>115589.86</v>
      </c>
      <c r="I547" s="59">
        <f t="shared" si="127"/>
        <v>113729.86</v>
      </c>
      <c r="J547" s="59">
        <f t="shared" si="127"/>
        <v>1860</v>
      </c>
      <c r="K547" s="59">
        <f t="shared" si="127"/>
        <v>0</v>
      </c>
      <c r="L547" s="59">
        <f t="shared" si="127"/>
        <v>0</v>
      </c>
      <c r="M547" s="59">
        <f t="shared" si="127"/>
        <v>0</v>
      </c>
      <c r="N547" s="59">
        <f t="shared" si="127"/>
        <v>0</v>
      </c>
      <c r="O547" s="59">
        <f t="shared" si="127"/>
        <v>0</v>
      </c>
      <c r="P547" s="59">
        <f t="shared" si="127"/>
        <v>0</v>
      </c>
      <c r="Q547" s="59">
        <f t="shared" si="127"/>
        <v>0</v>
      </c>
      <c r="R547" s="93">
        <f t="shared" si="111"/>
        <v>0.99073708133936422</v>
      </c>
    </row>
    <row r="548" spans="1:18" ht="16.5">
      <c r="A548" s="55"/>
      <c r="B548" s="58"/>
      <c r="C548" s="58" t="s">
        <v>168</v>
      </c>
      <c r="D548" s="51" t="s">
        <v>169</v>
      </c>
      <c r="E548" s="68">
        <v>93053.94</v>
      </c>
      <c r="F548" s="68">
        <v>92149.96</v>
      </c>
      <c r="G548" s="68">
        <v>92149.96</v>
      </c>
      <c r="H548" s="68">
        <v>92149.96</v>
      </c>
      <c r="I548" s="68">
        <v>92149.96</v>
      </c>
      <c r="J548" s="68">
        <v>0</v>
      </c>
      <c r="K548" s="68">
        <v>0</v>
      </c>
      <c r="L548" s="68">
        <v>0</v>
      </c>
      <c r="M548" s="68">
        <v>0</v>
      </c>
      <c r="N548" s="68">
        <v>0</v>
      </c>
      <c r="O548" s="68">
        <v>0</v>
      </c>
      <c r="P548" s="68">
        <v>0</v>
      </c>
      <c r="Q548" s="68">
        <v>0</v>
      </c>
      <c r="R548" s="93">
        <f t="shared" si="111"/>
        <v>0.99028541940298287</v>
      </c>
    </row>
    <row r="549" spans="1:18" ht="16.5">
      <c r="A549" s="55"/>
      <c r="B549" s="58"/>
      <c r="C549" s="58" t="s">
        <v>170</v>
      </c>
      <c r="D549" s="51" t="s">
        <v>171</v>
      </c>
      <c r="E549" s="68">
        <v>3015</v>
      </c>
      <c r="F549" s="68">
        <v>3015</v>
      </c>
      <c r="G549" s="68">
        <v>3015</v>
      </c>
      <c r="H549" s="68">
        <v>3015</v>
      </c>
      <c r="I549" s="68">
        <v>3015</v>
      </c>
      <c r="J549" s="68">
        <v>0</v>
      </c>
      <c r="K549" s="68">
        <v>0</v>
      </c>
      <c r="L549" s="68">
        <v>0</v>
      </c>
      <c r="M549" s="68">
        <v>0</v>
      </c>
      <c r="N549" s="68">
        <v>0</v>
      </c>
      <c r="O549" s="68">
        <v>0</v>
      </c>
      <c r="P549" s="68">
        <v>0</v>
      </c>
      <c r="Q549" s="68">
        <v>0</v>
      </c>
      <c r="R549" s="93">
        <f t="shared" si="111"/>
        <v>1</v>
      </c>
    </row>
    <row r="550" spans="1:18" ht="16.5">
      <c r="A550" s="55"/>
      <c r="B550" s="58"/>
      <c r="C550" s="58" t="s">
        <v>172</v>
      </c>
      <c r="D550" s="51" t="s">
        <v>173</v>
      </c>
      <c r="E550" s="68">
        <v>16427.919999999998</v>
      </c>
      <c r="F550" s="68">
        <v>16273.34</v>
      </c>
      <c r="G550" s="68">
        <v>16273.34</v>
      </c>
      <c r="H550" s="68">
        <v>16273.34</v>
      </c>
      <c r="I550" s="68">
        <v>16273.34</v>
      </c>
      <c r="J550" s="68">
        <v>0</v>
      </c>
      <c r="K550" s="68">
        <v>0</v>
      </c>
      <c r="L550" s="68">
        <v>0</v>
      </c>
      <c r="M550" s="68">
        <v>0</v>
      </c>
      <c r="N550" s="68">
        <v>0</v>
      </c>
      <c r="O550" s="68">
        <v>0</v>
      </c>
      <c r="P550" s="68">
        <v>0</v>
      </c>
      <c r="Q550" s="68">
        <v>0</v>
      </c>
      <c r="R550" s="93">
        <f t="shared" si="111"/>
        <v>0.99059040949797672</v>
      </c>
    </row>
    <row r="551" spans="1:18" ht="16.5">
      <c r="A551" s="55"/>
      <c r="B551" s="58"/>
      <c r="C551" s="58" t="s">
        <v>174</v>
      </c>
      <c r="D551" s="51" t="s">
        <v>175</v>
      </c>
      <c r="E551" s="68">
        <v>2313.71</v>
      </c>
      <c r="F551" s="68">
        <v>2291.56</v>
      </c>
      <c r="G551" s="68">
        <v>2291.56</v>
      </c>
      <c r="H551" s="68">
        <v>2291.56</v>
      </c>
      <c r="I551" s="68">
        <v>2291.56</v>
      </c>
      <c r="J551" s="68">
        <v>0</v>
      </c>
      <c r="K551" s="68">
        <v>0</v>
      </c>
      <c r="L551" s="68">
        <v>0</v>
      </c>
      <c r="M551" s="68">
        <v>0</v>
      </c>
      <c r="N551" s="68">
        <v>0</v>
      </c>
      <c r="O551" s="68">
        <v>0</v>
      </c>
      <c r="P551" s="68">
        <v>0</v>
      </c>
      <c r="Q551" s="68">
        <v>0</v>
      </c>
      <c r="R551" s="93">
        <f t="shared" si="111"/>
        <v>0.99042663082235882</v>
      </c>
    </row>
    <row r="552" spans="1:18" ht="16.5">
      <c r="A552" s="55"/>
      <c r="B552" s="58"/>
      <c r="C552" s="58" t="s">
        <v>180</v>
      </c>
      <c r="D552" s="60" t="s">
        <v>181</v>
      </c>
      <c r="E552" s="68">
        <v>1860</v>
      </c>
      <c r="F552" s="68">
        <v>1860</v>
      </c>
      <c r="G552" s="68">
        <v>1860</v>
      </c>
      <c r="H552" s="68">
        <v>1860</v>
      </c>
      <c r="I552" s="68">
        <v>0</v>
      </c>
      <c r="J552" s="68">
        <v>1860</v>
      </c>
      <c r="K552" s="68">
        <v>0</v>
      </c>
      <c r="L552" s="68">
        <v>0</v>
      </c>
      <c r="M552" s="68">
        <v>0</v>
      </c>
      <c r="N552" s="68">
        <v>0</v>
      </c>
      <c r="O552" s="68">
        <v>0</v>
      </c>
      <c r="P552" s="68">
        <v>0</v>
      </c>
      <c r="Q552" s="68">
        <v>0</v>
      </c>
      <c r="R552" s="93">
        <f t="shared" si="111"/>
        <v>1</v>
      </c>
    </row>
    <row r="553" spans="1:18">
      <c r="A553" s="55"/>
      <c r="B553" s="70"/>
      <c r="C553" s="70"/>
      <c r="D553" s="60"/>
      <c r="E553" s="4"/>
      <c r="F553" s="4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93"/>
    </row>
    <row r="554" spans="1:18" ht="41.25">
      <c r="A554" s="807" t="s">
        <v>137</v>
      </c>
      <c r="B554" s="807"/>
      <c r="C554" s="807"/>
      <c r="D554" s="799" t="s">
        <v>138</v>
      </c>
      <c r="E554" s="814">
        <f>SUM(E555+E558+E568+E572)</f>
        <v>211203.99999999997</v>
      </c>
      <c r="F554" s="814">
        <f t="shared" ref="F554:Q554" si="128">SUM(F555+F558+F568+F572)</f>
        <v>210153.99999999997</v>
      </c>
      <c r="G554" s="814">
        <f t="shared" si="128"/>
        <v>210153.99999999997</v>
      </c>
      <c r="H554" s="814">
        <f t="shared" si="128"/>
        <v>82054</v>
      </c>
      <c r="I554" s="814">
        <f t="shared" si="128"/>
        <v>43959.69</v>
      </c>
      <c r="J554" s="814">
        <f t="shared" si="128"/>
        <v>38094.31</v>
      </c>
      <c r="K554" s="814">
        <f t="shared" si="128"/>
        <v>0</v>
      </c>
      <c r="L554" s="814">
        <f t="shared" si="128"/>
        <v>128100</v>
      </c>
      <c r="M554" s="814">
        <f t="shared" si="128"/>
        <v>0</v>
      </c>
      <c r="N554" s="814">
        <f t="shared" si="128"/>
        <v>0</v>
      </c>
      <c r="O554" s="814">
        <f t="shared" si="128"/>
        <v>0</v>
      </c>
      <c r="P554" s="814">
        <f t="shared" si="128"/>
        <v>0</v>
      </c>
      <c r="Q554" s="815">
        <f t="shared" si="128"/>
        <v>0</v>
      </c>
      <c r="R554" s="813">
        <f t="shared" si="111"/>
        <v>0.99502850324804459</v>
      </c>
    </row>
    <row r="555" spans="1:18" ht="33">
      <c r="A555" s="55"/>
      <c r="B555" s="58" t="s">
        <v>139</v>
      </c>
      <c r="C555" s="58"/>
      <c r="D555" s="51" t="s">
        <v>140</v>
      </c>
      <c r="E555" s="4">
        <f>SUM(E556:E557)</f>
        <v>4782</v>
      </c>
      <c r="F555" s="4">
        <f>SUM(F556:F557)</f>
        <v>4782</v>
      </c>
      <c r="G555" s="59">
        <f>SUM(G556:G557)</f>
        <v>4782</v>
      </c>
      <c r="H555" s="59">
        <f>SUM(H556:H557)</f>
        <v>4782</v>
      </c>
      <c r="I555" s="59">
        <f t="shared" ref="I555:N555" si="129">SUM(I556:I557)</f>
        <v>0</v>
      </c>
      <c r="J555" s="59">
        <f t="shared" si="129"/>
        <v>4782</v>
      </c>
      <c r="K555" s="59">
        <f t="shared" si="129"/>
        <v>0</v>
      </c>
      <c r="L555" s="59">
        <f t="shared" si="129"/>
        <v>0</v>
      </c>
      <c r="M555" s="59">
        <f t="shared" si="129"/>
        <v>0</v>
      </c>
      <c r="N555" s="59">
        <f t="shared" si="129"/>
        <v>0</v>
      </c>
      <c r="O555" s="59">
        <f>SUM(O556:O557)</f>
        <v>0</v>
      </c>
      <c r="P555" s="59">
        <f>SUM(P556:P557)</f>
        <v>0</v>
      </c>
      <c r="Q555" s="59">
        <f>SUM(Q556:Q557)</f>
        <v>0</v>
      </c>
      <c r="R555" s="93">
        <f t="shared" si="111"/>
        <v>1</v>
      </c>
    </row>
    <row r="556" spans="1:18" ht="16.5">
      <c r="A556" s="55"/>
      <c r="B556" s="58"/>
      <c r="C556" s="58" t="s">
        <v>180</v>
      </c>
      <c r="D556" s="60" t="s">
        <v>181</v>
      </c>
      <c r="E556" s="4">
        <v>791.88</v>
      </c>
      <c r="F556" s="4">
        <v>791.88</v>
      </c>
      <c r="G556" s="4">
        <v>791.88</v>
      </c>
      <c r="H556" s="4">
        <v>791.88</v>
      </c>
      <c r="I556" s="59">
        <v>0</v>
      </c>
      <c r="J556" s="4">
        <v>791.88</v>
      </c>
      <c r="K556" s="59">
        <v>0</v>
      </c>
      <c r="L556" s="59">
        <v>0</v>
      </c>
      <c r="M556" s="59">
        <v>0</v>
      </c>
      <c r="N556" s="59">
        <v>0</v>
      </c>
      <c r="O556" s="59">
        <v>0</v>
      </c>
      <c r="P556" s="59">
        <v>0</v>
      </c>
      <c r="Q556" s="59">
        <v>0</v>
      </c>
      <c r="R556" s="93">
        <f t="shared" si="111"/>
        <v>1</v>
      </c>
    </row>
    <row r="557" spans="1:18" ht="18.75" customHeight="1">
      <c r="A557" s="55"/>
      <c r="B557" s="58"/>
      <c r="C557" s="58" t="s">
        <v>188</v>
      </c>
      <c r="D557" s="51" t="s">
        <v>189</v>
      </c>
      <c r="E557" s="4">
        <v>3990.12</v>
      </c>
      <c r="F557" s="4">
        <v>3990.12</v>
      </c>
      <c r="G557" s="4">
        <v>3990.12</v>
      </c>
      <c r="H557" s="4">
        <v>3990.12</v>
      </c>
      <c r="I557" s="59">
        <v>0</v>
      </c>
      <c r="J557" s="4">
        <v>3990.12</v>
      </c>
      <c r="K557" s="59">
        <v>0</v>
      </c>
      <c r="L557" s="59">
        <v>0</v>
      </c>
      <c r="M557" s="59">
        <v>0</v>
      </c>
      <c r="N557" s="59">
        <v>0</v>
      </c>
      <c r="O557" s="59">
        <v>0</v>
      </c>
      <c r="P557" s="59">
        <v>0</v>
      </c>
      <c r="Q557" s="59">
        <v>0</v>
      </c>
      <c r="R557" s="93">
        <f t="shared" si="111"/>
        <v>1</v>
      </c>
    </row>
    <row r="558" spans="1:18" ht="18.75" customHeight="1">
      <c r="A558" s="55"/>
      <c r="B558" s="58" t="s">
        <v>956</v>
      </c>
      <c r="C558" s="58"/>
      <c r="D558" s="36" t="s">
        <v>957</v>
      </c>
      <c r="E558" s="4">
        <f>SUM(E559:E567)</f>
        <v>104243.99999999999</v>
      </c>
      <c r="F558" s="4">
        <f t="shared" ref="F558:Q558" si="130">SUM(F559:F567)</f>
        <v>103893.99999999999</v>
      </c>
      <c r="G558" s="59">
        <f t="shared" si="130"/>
        <v>103893.99999999999</v>
      </c>
      <c r="H558" s="59">
        <f t="shared" si="130"/>
        <v>39494</v>
      </c>
      <c r="I558" s="59">
        <f t="shared" si="130"/>
        <v>24035.84</v>
      </c>
      <c r="J558" s="59">
        <f t="shared" si="130"/>
        <v>15458.16</v>
      </c>
      <c r="K558" s="59">
        <f t="shared" si="130"/>
        <v>0</v>
      </c>
      <c r="L558" s="59">
        <f t="shared" si="130"/>
        <v>64400</v>
      </c>
      <c r="M558" s="59">
        <f t="shared" si="130"/>
        <v>0</v>
      </c>
      <c r="N558" s="59">
        <f t="shared" si="130"/>
        <v>0</v>
      </c>
      <c r="O558" s="59">
        <f t="shared" si="130"/>
        <v>0</v>
      </c>
      <c r="P558" s="59">
        <f t="shared" si="130"/>
        <v>0</v>
      </c>
      <c r="Q558" s="59">
        <f t="shared" si="130"/>
        <v>0</v>
      </c>
      <c r="R558" s="93">
        <f t="shared" si="111"/>
        <v>0.9966424926134837</v>
      </c>
    </row>
    <row r="559" spans="1:18" ht="18.75" customHeight="1">
      <c r="A559" s="55"/>
      <c r="B559" s="58"/>
      <c r="C559" s="58" t="s">
        <v>228</v>
      </c>
      <c r="D559" s="51" t="s">
        <v>167</v>
      </c>
      <c r="E559" s="4">
        <v>64750</v>
      </c>
      <c r="F559" s="4">
        <v>64400</v>
      </c>
      <c r="G559" s="4">
        <v>64400</v>
      </c>
      <c r="H559" s="59">
        <v>0</v>
      </c>
      <c r="I559" s="59">
        <v>0</v>
      </c>
      <c r="J559" s="59">
        <v>0</v>
      </c>
      <c r="K559" s="59">
        <v>0</v>
      </c>
      <c r="L559" s="4">
        <v>64400</v>
      </c>
      <c r="M559" s="59">
        <v>0</v>
      </c>
      <c r="N559" s="59">
        <v>0</v>
      </c>
      <c r="O559" s="59">
        <v>0</v>
      </c>
      <c r="P559" s="59">
        <v>0</v>
      </c>
      <c r="Q559" s="59">
        <v>0</v>
      </c>
      <c r="R559" s="93">
        <f t="shared" si="111"/>
        <v>0.99459459459459465</v>
      </c>
    </row>
    <row r="560" spans="1:18" ht="18.75" customHeight="1">
      <c r="A560" s="55"/>
      <c r="B560" s="58"/>
      <c r="C560" s="58" t="s">
        <v>168</v>
      </c>
      <c r="D560" s="51" t="s">
        <v>169</v>
      </c>
      <c r="E560" s="4">
        <v>10846.5</v>
      </c>
      <c r="F560" s="4">
        <v>10846.5</v>
      </c>
      <c r="G560" s="4">
        <v>10846.5</v>
      </c>
      <c r="H560" s="4">
        <v>10846.5</v>
      </c>
      <c r="I560" s="4">
        <v>10846.5</v>
      </c>
      <c r="J560" s="59">
        <v>0</v>
      </c>
      <c r="K560" s="59">
        <v>0</v>
      </c>
      <c r="L560" s="59">
        <v>0</v>
      </c>
      <c r="M560" s="59">
        <v>0</v>
      </c>
      <c r="N560" s="59">
        <v>0</v>
      </c>
      <c r="O560" s="59">
        <v>0</v>
      </c>
      <c r="P560" s="59">
        <v>0</v>
      </c>
      <c r="Q560" s="59">
        <v>0</v>
      </c>
      <c r="R560" s="93">
        <f t="shared" si="111"/>
        <v>1</v>
      </c>
    </row>
    <row r="561" spans="1:18" ht="18.75" customHeight="1">
      <c r="A561" s="55"/>
      <c r="B561" s="58"/>
      <c r="C561" s="58" t="s">
        <v>172</v>
      </c>
      <c r="D561" s="51" t="s">
        <v>173</v>
      </c>
      <c r="E561" s="4">
        <v>3338.2</v>
      </c>
      <c r="F561" s="4">
        <v>3338.2</v>
      </c>
      <c r="G561" s="4">
        <v>3338.2</v>
      </c>
      <c r="H561" s="4">
        <v>3338.2</v>
      </c>
      <c r="I561" s="4">
        <v>3338.2</v>
      </c>
      <c r="J561" s="59">
        <v>0</v>
      </c>
      <c r="K561" s="59">
        <v>0</v>
      </c>
      <c r="L561" s="59">
        <v>0</v>
      </c>
      <c r="M561" s="59">
        <v>0</v>
      </c>
      <c r="N561" s="59">
        <v>0</v>
      </c>
      <c r="O561" s="59">
        <v>0</v>
      </c>
      <c r="P561" s="59">
        <v>0</v>
      </c>
      <c r="Q561" s="59">
        <v>0</v>
      </c>
      <c r="R561" s="93">
        <f t="shared" si="111"/>
        <v>1</v>
      </c>
    </row>
    <row r="562" spans="1:18" ht="18.75" customHeight="1">
      <c r="A562" s="55"/>
      <c r="B562" s="58"/>
      <c r="C562" s="58" t="s">
        <v>174</v>
      </c>
      <c r="D562" s="51" t="s">
        <v>175</v>
      </c>
      <c r="E562" s="4">
        <v>351.14</v>
      </c>
      <c r="F562" s="4">
        <v>351.14</v>
      </c>
      <c r="G562" s="4">
        <v>351.14</v>
      </c>
      <c r="H562" s="4">
        <v>351.14</v>
      </c>
      <c r="I562" s="4">
        <v>351.14</v>
      </c>
      <c r="J562" s="59">
        <v>0</v>
      </c>
      <c r="K562" s="59">
        <v>0</v>
      </c>
      <c r="L562" s="59">
        <v>0</v>
      </c>
      <c r="M562" s="59">
        <v>0</v>
      </c>
      <c r="N562" s="59">
        <v>0</v>
      </c>
      <c r="O562" s="59">
        <v>0</v>
      </c>
      <c r="P562" s="59">
        <v>0</v>
      </c>
      <c r="Q562" s="59">
        <v>0</v>
      </c>
      <c r="R562" s="93">
        <f t="shared" si="111"/>
        <v>1</v>
      </c>
    </row>
    <row r="563" spans="1:18" ht="18.75" customHeight="1">
      <c r="A563" s="55"/>
      <c r="B563" s="58"/>
      <c r="C563" s="58" t="s">
        <v>176</v>
      </c>
      <c r="D563" s="51" t="s">
        <v>177</v>
      </c>
      <c r="E563" s="4">
        <v>9500</v>
      </c>
      <c r="F563" s="4">
        <v>9500</v>
      </c>
      <c r="G563" s="4">
        <v>9500</v>
      </c>
      <c r="H563" s="4">
        <v>9500</v>
      </c>
      <c r="I563" s="4">
        <v>9500</v>
      </c>
      <c r="J563" s="59">
        <v>0</v>
      </c>
      <c r="K563" s="59">
        <v>0</v>
      </c>
      <c r="L563" s="59">
        <v>0</v>
      </c>
      <c r="M563" s="59">
        <v>0</v>
      </c>
      <c r="N563" s="59">
        <v>0</v>
      </c>
      <c r="O563" s="59">
        <v>0</v>
      </c>
      <c r="P563" s="59">
        <v>0</v>
      </c>
      <c r="Q563" s="59">
        <v>0</v>
      </c>
      <c r="R563" s="93">
        <f t="shared" si="111"/>
        <v>1</v>
      </c>
    </row>
    <row r="564" spans="1:18" ht="18.75" customHeight="1">
      <c r="A564" s="55"/>
      <c r="B564" s="58"/>
      <c r="C564" s="58" t="s">
        <v>180</v>
      </c>
      <c r="D564" s="60" t="s">
        <v>181</v>
      </c>
      <c r="E564" s="4">
        <v>14419.9</v>
      </c>
      <c r="F564" s="4">
        <v>14419.9</v>
      </c>
      <c r="G564" s="4">
        <v>14419.9</v>
      </c>
      <c r="H564" s="4">
        <v>14419.9</v>
      </c>
      <c r="I564" s="59">
        <v>0</v>
      </c>
      <c r="J564" s="4">
        <v>14419.9</v>
      </c>
      <c r="K564" s="59">
        <v>0</v>
      </c>
      <c r="L564" s="59">
        <v>0</v>
      </c>
      <c r="M564" s="59">
        <v>0</v>
      </c>
      <c r="N564" s="59">
        <v>0</v>
      </c>
      <c r="O564" s="59">
        <v>0</v>
      </c>
      <c r="P564" s="59">
        <v>0</v>
      </c>
      <c r="Q564" s="59">
        <v>0</v>
      </c>
      <c r="R564" s="93">
        <f t="shared" si="111"/>
        <v>1</v>
      </c>
    </row>
    <row r="565" spans="1:18" ht="18.75" customHeight="1">
      <c r="A565" s="55"/>
      <c r="B565" s="58"/>
      <c r="C565" s="58" t="s">
        <v>188</v>
      </c>
      <c r="D565" s="51" t="s">
        <v>189</v>
      </c>
      <c r="E565" s="4">
        <v>228.78</v>
      </c>
      <c r="F565" s="4">
        <v>228.78</v>
      </c>
      <c r="G565" s="4">
        <v>228.78</v>
      </c>
      <c r="H565" s="4">
        <v>228.78</v>
      </c>
      <c r="I565" s="59">
        <v>0</v>
      </c>
      <c r="J565" s="4">
        <v>228.78</v>
      </c>
      <c r="K565" s="59">
        <v>0</v>
      </c>
      <c r="L565" s="59">
        <v>0</v>
      </c>
      <c r="M565" s="59">
        <v>0</v>
      </c>
      <c r="N565" s="59">
        <v>0</v>
      </c>
      <c r="O565" s="59">
        <v>0</v>
      </c>
      <c r="P565" s="59">
        <v>0</v>
      </c>
      <c r="Q565" s="59">
        <v>0</v>
      </c>
      <c r="R565" s="93">
        <f t="shared" si="111"/>
        <v>1</v>
      </c>
    </row>
    <row r="566" spans="1:18" ht="18.75" customHeight="1">
      <c r="A566" s="55"/>
      <c r="B566" s="58"/>
      <c r="C566" s="58" t="s">
        <v>190</v>
      </c>
      <c r="D566" s="51" t="s">
        <v>191</v>
      </c>
      <c r="E566" s="4">
        <v>700</v>
      </c>
      <c r="F566" s="4">
        <v>700</v>
      </c>
      <c r="G566" s="4">
        <v>700</v>
      </c>
      <c r="H566" s="4">
        <v>700</v>
      </c>
      <c r="I566" s="59">
        <v>0</v>
      </c>
      <c r="J566" s="4">
        <v>700</v>
      </c>
      <c r="K566" s="59">
        <v>0</v>
      </c>
      <c r="L566" s="59">
        <v>0</v>
      </c>
      <c r="M566" s="59">
        <v>0</v>
      </c>
      <c r="N566" s="59">
        <v>0</v>
      </c>
      <c r="O566" s="59">
        <v>0</v>
      </c>
      <c r="P566" s="59">
        <v>0</v>
      </c>
      <c r="Q566" s="59">
        <v>0</v>
      </c>
      <c r="R566" s="93">
        <f t="shared" si="111"/>
        <v>1</v>
      </c>
    </row>
    <row r="567" spans="1:18" ht="18.75" customHeight="1">
      <c r="A567" s="55"/>
      <c r="B567" s="58"/>
      <c r="C567" s="58" t="s">
        <v>193</v>
      </c>
      <c r="D567" s="51" t="s">
        <v>230</v>
      </c>
      <c r="E567" s="4">
        <v>109.48</v>
      </c>
      <c r="F567" s="4">
        <v>109.48</v>
      </c>
      <c r="G567" s="4">
        <v>109.48</v>
      </c>
      <c r="H567" s="4">
        <v>109.48</v>
      </c>
      <c r="I567" s="59">
        <v>0</v>
      </c>
      <c r="J567" s="4">
        <v>109.48</v>
      </c>
      <c r="K567" s="59">
        <v>0</v>
      </c>
      <c r="L567" s="59">
        <v>0</v>
      </c>
      <c r="M567" s="59">
        <v>0</v>
      </c>
      <c r="N567" s="59">
        <v>0</v>
      </c>
      <c r="O567" s="59">
        <v>0</v>
      </c>
      <c r="P567" s="59">
        <v>0</v>
      </c>
      <c r="Q567" s="59">
        <v>0</v>
      </c>
      <c r="R567" s="93">
        <f t="shared" si="111"/>
        <v>1</v>
      </c>
    </row>
    <row r="568" spans="1:18" ht="66">
      <c r="A568" s="55"/>
      <c r="B568" s="58" t="s">
        <v>792</v>
      </c>
      <c r="C568" s="58"/>
      <c r="D568" s="36" t="s">
        <v>794</v>
      </c>
      <c r="E568" s="4">
        <f>SUM(E569:E571)</f>
        <v>400</v>
      </c>
      <c r="F568" s="4">
        <f t="shared" ref="F568:Q568" si="131">SUM(F569:F571)</f>
        <v>400</v>
      </c>
      <c r="G568" s="59">
        <f t="shared" si="131"/>
        <v>400</v>
      </c>
      <c r="H568" s="59">
        <f t="shared" si="131"/>
        <v>400</v>
      </c>
      <c r="I568" s="59">
        <f t="shared" si="131"/>
        <v>400</v>
      </c>
      <c r="J568" s="59">
        <f t="shared" si="131"/>
        <v>0</v>
      </c>
      <c r="K568" s="59">
        <f t="shared" si="131"/>
        <v>0</v>
      </c>
      <c r="L568" s="59">
        <f t="shared" si="131"/>
        <v>0</v>
      </c>
      <c r="M568" s="59">
        <f t="shared" si="131"/>
        <v>0</v>
      </c>
      <c r="N568" s="59">
        <f t="shared" si="131"/>
        <v>0</v>
      </c>
      <c r="O568" s="59">
        <f t="shared" si="131"/>
        <v>0</v>
      </c>
      <c r="P568" s="59">
        <f t="shared" si="131"/>
        <v>0</v>
      </c>
      <c r="Q568" s="59">
        <f t="shared" si="131"/>
        <v>0</v>
      </c>
      <c r="R568" s="93">
        <f t="shared" si="111"/>
        <v>1</v>
      </c>
    </row>
    <row r="569" spans="1:18" ht="16.5">
      <c r="A569" s="55"/>
      <c r="B569" s="58"/>
      <c r="C569" s="58" t="s">
        <v>172</v>
      </c>
      <c r="D569" s="51" t="s">
        <v>173</v>
      </c>
      <c r="E569" s="4">
        <v>57.21</v>
      </c>
      <c r="F569" s="4">
        <v>57.21</v>
      </c>
      <c r="G569" s="4">
        <v>57.21</v>
      </c>
      <c r="H569" s="4">
        <v>57.21</v>
      </c>
      <c r="I569" s="4">
        <v>57.21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93">
        <f t="shared" si="111"/>
        <v>1</v>
      </c>
    </row>
    <row r="570" spans="1:18" ht="16.5">
      <c r="A570" s="55"/>
      <c r="B570" s="58"/>
      <c r="C570" s="58" t="s">
        <v>174</v>
      </c>
      <c r="D570" s="51" t="s">
        <v>175</v>
      </c>
      <c r="E570" s="4">
        <v>8.1999999999999993</v>
      </c>
      <c r="F570" s="4">
        <v>8.1999999999999993</v>
      </c>
      <c r="G570" s="4">
        <v>8.1999999999999993</v>
      </c>
      <c r="H570" s="4">
        <v>8.1999999999999993</v>
      </c>
      <c r="I570" s="4">
        <v>8.1999999999999993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93">
        <f t="shared" si="111"/>
        <v>1</v>
      </c>
    </row>
    <row r="571" spans="1:18" ht="16.5">
      <c r="A571" s="55"/>
      <c r="B571" s="58"/>
      <c r="C571" s="58" t="s">
        <v>176</v>
      </c>
      <c r="D571" s="51" t="s">
        <v>177</v>
      </c>
      <c r="E571" s="4">
        <v>334.59</v>
      </c>
      <c r="F571" s="4">
        <v>334.59</v>
      </c>
      <c r="G571" s="4">
        <v>334.59</v>
      </c>
      <c r="H571" s="4">
        <v>334.59</v>
      </c>
      <c r="I571" s="4">
        <v>334.59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93">
        <f t="shared" si="111"/>
        <v>1</v>
      </c>
    </row>
    <row r="572" spans="1:18" ht="16.5">
      <c r="A572" s="55"/>
      <c r="B572" s="58" t="s">
        <v>793</v>
      </c>
      <c r="C572" s="58"/>
      <c r="D572" s="36" t="s">
        <v>795</v>
      </c>
      <c r="E572" s="4">
        <f>SUM(E573:E581)</f>
        <v>101777.99999999999</v>
      </c>
      <c r="F572" s="4">
        <f t="shared" ref="F572:Q572" si="132">SUM(F573:F581)</f>
        <v>101077.99999999999</v>
      </c>
      <c r="G572" s="59">
        <f t="shared" si="132"/>
        <v>101077.99999999999</v>
      </c>
      <c r="H572" s="59">
        <f t="shared" si="132"/>
        <v>37378</v>
      </c>
      <c r="I572" s="59">
        <f t="shared" si="132"/>
        <v>19523.849999999999</v>
      </c>
      <c r="J572" s="59">
        <f t="shared" si="132"/>
        <v>17854.150000000001</v>
      </c>
      <c r="K572" s="59">
        <f t="shared" si="132"/>
        <v>0</v>
      </c>
      <c r="L572" s="59">
        <f t="shared" si="132"/>
        <v>63700</v>
      </c>
      <c r="M572" s="59">
        <f t="shared" si="132"/>
        <v>0</v>
      </c>
      <c r="N572" s="59">
        <f t="shared" si="132"/>
        <v>0</v>
      </c>
      <c r="O572" s="59">
        <f t="shared" si="132"/>
        <v>0</v>
      </c>
      <c r="P572" s="59">
        <f t="shared" si="132"/>
        <v>0</v>
      </c>
      <c r="Q572" s="59">
        <f t="shared" si="132"/>
        <v>0</v>
      </c>
      <c r="R572" s="93">
        <f t="shared" si="111"/>
        <v>0.99312228575920136</v>
      </c>
    </row>
    <row r="573" spans="1:18" ht="16.5">
      <c r="A573" s="55"/>
      <c r="B573" s="58"/>
      <c r="C573" s="58" t="s">
        <v>228</v>
      </c>
      <c r="D573" s="51" t="s">
        <v>167</v>
      </c>
      <c r="E573" s="4">
        <v>64400</v>
      </c>
      <c r="F573" s="4">
        <v>63700</v>
      </c>
      <c r="G573" s="4">
        <v>63700</v>
      </c>
      <c r="H573" s="59">
        <v>0</v>
      </c>
      <c r="I573" s="59">
        <v>0</v>
      </c>
      <c r="J573" s="59">
        <v>0</v>
      </c>
      <c r="K573" s="59">
        <v>0</v>
      </c>
      <c r="L573" s="4">
        <v>63700</v>
      </c>
      <c r="M573" s="59">
        <v>0</v>
      </c>
      <c r="N573" s="59">
        <v>0</v>
      </c>
      <c r="O573" s="59">
        <v>0</v>
      </c>
      <c r="P573" s="59">
        <v>0</v>
      </c>
      <c r="Q573" s="59">
        <v>0</v>
      </c>
      <c r="R573" s="93">
        <f t="shared" si="111"/>
        <v>0.98913043478260865</v>
      </c>
    </row>
    <row r="574" spans="1:18" ht="16.5">
      <c r="A574" s="55"/>
      <c r="B574" s="58"/>
      <c r="C574" s="58" t="s">
        <v>168</v>
      </c>
      <c r="D574" s="51" t="s">
        <v>169</v>
      </c>
      <c r="E574" s="4">
        <v>6957.4</v>
      </c>
      <c r="F574" s="4">
        <v>6957.4</v>
      </c>
      <c r="G574" s="4">
        <v>6957.4</v>
      </c>
      <c r="H574" s="4">
        <v>6957.4</v>
      </c>
      <c r="I574" s="4">
        <v>6957.4</v>
      </c>
      <c r="J574" s="59">
        <v>0</v>
      </c>
      <c r="K574" s="59">
        <v>0</v>
      </c>
      <c r="L574" s="59">
        <v>0</v>
      </c>
      <c r="M574" s="59">
        <v>0</v>
      </c>
      <c r="N574" s="59">
        <v>0</v>
      </c>
      <c r="O574" s="59">
        <v>0</v>
      </c>
      <c r="P574" s="59">
        <v>0</v>
      </c>
      <c r="Q574" s="59">
        <v>0</v>
      </c>
      <c r="R574" s="93">
        <f t="shared" si="111"/>
        <v>1</v>
      </c>
    </row>
    <row r="575" spans="1:18" ht="16.5">
      <c r="A575" s="55"/>
      <c r="B575" s="58"/>
      <c r="C575" s="58" t="s">
        <v>172</v>
      </c>
      <c r="D575" s="51" t="s">
        <v>173</v>
      </c>
      <c r="E575" s="4">
        <v>2762.95</v>
      </c>
      <c r="F575" s="4">
        <v>2762.95</v>
      </c>
      <c r="G575" s="4">
        <v>2762.95</v>
      </c>
      <c r="H575" s="4">
        <v>2762.95</v>
      </c>
      <c r="I575" s="4">
        <v>2762.95</v>
      </c>
      <c r="J575" s="59">
        <v>0</v>
      </c>
      <c r="K575" s="59">
        <v>0</v>
      </c>
      <c r="L575" s="59">
        <v>0</v>
      </c>
      <c r="M575" s="59">
        <v>0</v>
      </c>
      <c r="N575" s="59">
        <v>0</v>
      </c>
      <c r="O575" s="59">
        <v>0</v>
      </c>
      <c r="P575" s="59">
        <v>0</v>
      </c>
      <c r="Q575" s="59">
        <v>0</v>
      </c>
      <c r="R575" s="93">
        <f t="shared" si="111"/>
        <v>1</v>
      </c>
    </row>
    <row r="576" spans="1:18" ht="16.5">
      <c r="A576" s="55"/>
      <c r="B576" s="58"/>
      <c r="C576" s="58" t="s">
        <v>174</v>
      </c>
      <c r="D576" s="51" t="s">
        <v>175</v>
      </c>
      <c r="E576" s="4">
        <v>303.5</v>
      </c>
      <c r="F576" s="4">
        <v>303.5</v>
      </c>
      <c r="G576" s="4">
        <v>303.5</v>
      </c>
      <c r="H576" s="4">
        <v>303.5</v>
      </c>
      <c r="I576" s="4">
        <v>303.5</v>
      </c>
      <c r="J576" s="59">
        <v>0</v>
      </c>
      <c r="K576" s="59">
        <v>0</v>
      </c>
      <c r="L576" s="59">
        <v>0</v>
      </c>
      <c r="M576" s="59">
        <v>0</v>
      </c>
      <c r="N576" s="59">
        <v>0</v>
      </c>
      <c r="O576" s="59">
        <v>0</v>
      </c>
      <c r="P576" s="59">
        <v>0</v>
      </c>
      <c r="Q576" s="59">
        <v>0</v>
      </c>
      <c r="R576" s="93">
        <f t="shared" si="111"/>
        <v>1</v>
      </c>
    </row>
    <row r="577" spans="1:18" ht="16.5">
      <c r="A577" s="55"/>
      <c r="B577" s="58"/>
      <c r="C577" s="58" t="s">
        <v>176</v>
      </c>
      <c r="D577" s="51" t="s">
        <v>177</v>
      </c>
      <c r="E577" s="4">
        <v>9500</v>
      </c>
      <c r="F577" s="4">
        <v>9500</v>
      </c>
      <c r="G577" s="4">
        <v>9500</v>
      </c>
      <c r="H577" s="4">
        <v>9500</v>
      </c>
      <c r="I577" s="4">
        <v>9500</v>
      </c>
      <c r="J577" s="59">
        <v>0</v>
      </c>
      <c r="K577" s="59">
        <v>0</v>
      </c>
      <c r="L577" s="59">
        <v>0</v>
      </c>
      <c r="M577" s="59">
        <v>0</v>
      </c>
      <c r="N577" s="59">
        <v>0</v>
      </c>
      <c r="O577" s="59">
        <v>0</v>
      </c>
      <c r="P577" s="59">
        <v>0</v>
      </c>
      <c r="Q577" s="59">
        <v>0</v>
      </c>
      <c r="R577" s="93">
        <f t="shared" si="111"/>
        <v>1</v>
      </c>
    </row>
    <row r="578" spans="1:18" ht="16.5">
      <c r="A578" s="55"/>
      <c r="B578" s="58"/>
      <c r="C578" s="58" t="s">
        <v>180</v>
      </c>
      <c r="D578" s="60" t="s">
        <v>181</v>
      </c>
      <c r="E578" s="4">
        <v>16906.310000000001</v>
      </c>
      <c r="F578" s="4">
        <v>16906.310000000001</v>
      </c>
      <c r="G578" s="4">
        <v>16906.310000000001</v>
      </c>
      <c r="H578" s="4">
        <v>16906.310000000001</v>
      </c>
      <c r="I578" s="59">
        <v>0</v>
      </c>
      <c r="J578" s="4">
        <v>16906.310000000001</v>
      </c>
      <c r="K578" s="59">
        <v>0</v>
      </c>
      <c r="L578" s="59">
        <v>0</v>
      </c>
      <c r="M578" s="59">
        <v>0</v>
      </c>
      <c r="N578" s="59">
        <v>0</v>
      </c>
      <c r="O578" s="59">
        <v>0</v>
      </c>
      <c r="P578" s="59">
        <v>0</v>
      </c>
      <c r="Q578" s="59">
        <v>0</v>
      </c>
      <c r="R578" s="93">
        <f t="shared" si="111"/>
        <v>1</v>
      </c>
    </row>
    <row r="579" spans="1:18">
      <c r="A579" s="55"/>
      <c r="B579" s="58"/>
      <c r="C579" s="58" t="s">
        <v>188</v>
      </c>
      <c r="D579" s="51" t="s">
        <v>189</v>
      </c>
      <c r="E579" s="4">
        <v>204.2</v>
      </c>
      <c r="F579" s="4">
        <v>204.2</v>
      </c>
      <c r="G579" s="4">
        <v>204.2</v>
      </c>
      <c r="H579" s="4">
        <v>204.2</v>
      </c>
      <c r="I579" s="59">
        <v>0</v>
      </c>
      <c r="J579" s="4">
        <v>204.2</v>
      </c>
      <c r="K579" s="59">
        <v>0</v>
      </c>
      <c r="L579" s="59">
        <v>0</v>
      </c>
      <c r="M579" s="59">
        <v>0</v>
      </c>
      <c r="N579" s="59">
        <v>0</v>
      </c>
      <c r="O579" s="59">
        <v>0</v>
      </c>
      <c r="P579" s="59">
        <v>0</v>
      </c>
      <c r="Q579" s="59">
        <v>0</v>
      </c>
      <c r="R579" s="93">
        <f t="shared" si="111"/>
        <v>1</v>
      </c>
    </row>
    <row r="580" spans="1:18" ht="49.5">
      <c r="A580" s="55"/>
      <c r="B580" s="58"/>
      <c r="C580" s="58" t="s">
        <v>190</v>
      </c>
      <c r="D580" s="51" t="s">
        <v>191</v>
      </c>
      <c r="E580" s="4">
        <v>648.37</v>
      </c>
      <c r="F580" s="4">
        <v>648.37</v>
      </c>
      <c r="G580" s="4">
        <v>648.37</v>
      </c>
      <c r="H580" s="4">
        <v>648.37</v>
      </c>
      <c r="I580" s="59">
        <v>0</v>
      </c>
      <c r="J580" s="4">
        <v>648.37</v>
      </c>
      <c r="K580" s="59">
        <v>0</v>
      </c>
      <c r="L580" s="59">
        <v>0</v>
      </c>
      <c r="M580" s="59">
        <v>0</v>
      </c>
      <c r="N580" s="59">
        <v>0</v>
      </c>
      <c r="O580" s="59">
        <v>0</v>
      </c>
      <c r="P580" s="59">
        <v>0</v>
      </c>
      <c r="Q580" s="59">
        <v>0</v>
      </c>
      <c r="R580" s="93">
        <f t="shared" si="111"/>
        <v>1</v>
      </c>
    </row>
    <row r="581" spans="1:18" ht="16.5">
      <c r="A581" s="55"/>
      <c r="B581" s="58"/>
      <c r="C581" s="58" t="s">
        <v>193</v>
      </c>
      <c r="D581" s="51" t="s">
        <v>230</v>
      </c>
      <c r="E581" s="4">
        <v>95.27</v>
      </c>
      <c r="F581" s="4">
        <v>95.27</v>
      </c>
      <c r="G581" s="4">
        <v>95.27</v>
      </c>
      <c r="H581" s="4">
        <v>95.27</v>
      </c>
      <c r="I581" s="59">
        <v>0</v>
      </c>
      <c r="J581" s="4">
        <v>95.27</v>
      </c>
      <c r="K581" s="59">
        <v>0</v>
      </c>
      <c r="L581" s="59">
        <v>0</v>
      </c>
      <c r="M581" s="59">
        <v>0</v>
      </c>
      <c r="N581" s="59">
        <v>0</v>
      </c>
      <c r="O581" s="59">
        <v>0</v>
      </c>
      <c r="P581" s="59">
        <v>0</v>
      </c>
      <c r="Q581" s="59">
        <v>0</v>
      </c>
      <c r="R581" s="93">
        <f t="shared" si="111"/>
        <v>1</v>
      </c>
    </row>
    <row r="582" spans="1:18">
      <c r="A582" s="55"/>
      <c r="B582" s="58"/>
      <c r="C582" s="58"/>
      <c r="D582" s="51"/>
      <c r="E582" s="4"/>
      <c r="F582" s="4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93"/>
    </row>
    <row r="583" spans="1:18">
      <c r="A583" s="807" t="s">
        <v>88</v>
      </c>
      <c r="B583" s="816"/>
      <c r="C583" s="816"/>
      <c r="D583" s="931" t="s">
        <v>429</v>
      </c>
      <c r="E583" s="811">
        <f>SUM(E584)</f>
        <v>133616.63</v>
      </c>
      <c r="F583" s="811">
        <f t="shared" ref="F583:Q583" si="133">SUM(F584)</f>
        <v>132554.25</v>
      </c>
      <c r="G583" s="812">
        <f t="shared" si="133"/>
        <v>132554.25</v>
      </c>
      <c r="H583" s="812">
        <f t="shared" si="133"/>
        <v>117306.23</v>
      </c>
      <c r="I583" s="812">
        <f t="shared" si="133"/>
        <v>0</v>
      </c>
      <c r="J583" s="812">
        <f t="shared" si="133"/>
        <v>117306.23</v>
      </c>
      <c r="K583" s="812">
        <f t="shared" si="133"/>
        <v>15248.02</v>
      </c>
      <c r="L583" s="812">
        <f t="shared" si="133"/>
        <v>0</v>
      </c>
      <c r="M583" s="812">
        <f t="shared" si="133"/>
        <v>0</v>
      </c>
      <c r="N583" s="812">
        <f t="shared" si="133"/>
        <v>0</v>
      </c>
      <c r="O583" s="812">
        <f t="shared" si="133"/>
        <v>0</v>
      </c>
      <c r="P583" s="812">
        <f t="shared" si="133"/>
        <v>0</v>
      </c>
      <c r="Q583" s="812">
        <f t="shared" si="133"/>
        <v>0</v>
      </c>
      <c r="R583" s="813">
        <f t="shared" si="111"/>
        <v>0.99204904359584578</v>
      </c>
    </row>
    <row r="584" spans="1:18" ht="57.75">
      <c r="A584" s="55"/>
      <c r="B584" s="58" t="s">
        <v>958</v>
      </c>
      <c r="C584" s="58"/>
      <c r="D584" s="36" t="s">
        <v>959</v>
      </c>
      <c r="E584" s="4">
        <f>SUM(E585:E587)</f>
        <v>133616.63</v>
      </c>
      <c r="F584" s="4">
        <f t="shared" ref="F584:Q584" si="134">SUM(F585:F587)</f>
        <v>132554.25</v>
      </c>
      <c r="G584" s="59">
        <f t="shared" si="134"/>
        <v>132554.25</v>
      </c>
      <c r="H584" s="59">
        <f t="shared" si="134"/>
        <v>117306.23</v>
      </c>
      <c r="I584" s="59">
        <f t="shared" si="134"/>
        <v>0</v>
      </c>
      <c r="J584" s="59">
        <f t="shared" si="134"/>
        <v>117306.23</v>
      </c>
      <c r="K584" s="59">
        <f t="shared" si="134"/>
        <v>15248.02</v>
      </c>
      <c r="L584" s="59">
        <f t="shared" si="134"/>
        <v>0</v>
      </c>
      <c r="M584" s="59">
        <f t="shared" si="134"/>
        <v>0</v>
      </c>
      <c r="N584" s="59">
        <f t="shared" si="134"/>
        <v>0</v>
      </c>
      <c r="O584" s="59">
        <f t="shared" si="134"/>
        <v>0</v>
      </c>
      <c r="P584" s="59">
        <f t="shared" si="134"/>
        <v>0</v>
      </c>
      <c r="Q584" s="59">
        <f t="shared" si="134"/>
        <v>0</v>
      </c>
      <c r="R584" s="93">
        <f t="shared" si="111"/>
        <v>0.99204904359584578</v>
      </c>
    </row>
    <row r="585" spans="1:18" ht="49.5">
      <c r="A585" s="55"/>
      <c r="B585" s="58"/>
      <c r="C585" s="58" t="s">
        <v>966</v>
      </c>
      <c r="D585" s="51" t="s">
        <v>967</v>
      </c>
      <c r="E585" s="4">
        <v>15345</v>
      </c>
      <c r="F585" s="4">
        <v>15248.02</v>
      </c>
      <c r="G585" s="4">
        <v>15248.02</v>
      </c>
      <c r="H585" s="59">
        <v>0</v>
      </c>
      <c r="I585" s="59">
        <v>0</v>
      </c>
      <c r="J585" s="59">
        <v>0</v>
      </c>
      <c r="K585" s="4">
        <v>15248.02</v>
      </c>
      <c r="L585" s="59">
        <v>0</v>
      </c>
      <c r="M585" s="59">
        <v>0</v>
      </c>
      <c r="N585" s="59">
        <v>0</v>
      </c>
      <c r="O585" s="59">
        <v>0</v>
      </c>
      <c r="P585" s="59">
        <v>0</v>
      </c>
      <c r="Q585" s="59">
        <v>0</v>
      </c>
      <c r="R585" s="93">
        <f t="shared" si="111"/>
        <v>0.99368002606712291</v>
      </c>
    </row>
    <row r="586" spans="1:18" ht="16.5">
      <c r="A586" s="55"/>
      <c r="B586" s="58"/>
      <c r="C586" s="58" t="s">
        <v>180</v>
      </c>
      <c r="D586" s="51" t="s">
        <v>181</v>
      </c>
      <c r="E586" s="4">
        <v>1322.93</v>
      </c>
      <c r="F586" s="4">
        <v>1322.93</v>
      </c>
      <c r="G586" s="4">
        <v>1322.93</v>
      </c>
      <c r="H586" s="4">
        <v>1322.93</v>
      </c>
      <c r="I586" s="59">
        <v>0</v>
      </c>
      <c r="J586" s="4">
        <v>1322.93</v>
      </c>
      <c r="K586" s="59">
        <v>0</v>
      </c>
      <c r="L586" s="59">
        <v>0</v>
      </c>
      <c r="M586" s="59">
        <v>0</v>
      </c>
      <c r="N586" s="59">
        <v>0</v>
      </c>
      <c r="O586" s="59">
        <v>0</v>
      </c>
      <c r="P586" s="59">
        <v>0</v>
      </c>
      <c r="Q586" s="59">
        <v>0</v>
      </c>
      <c r="R586" s="93">
        <f t="shared" si="111"/>
        <v>1</v>
      </c>
    </row>
    <row r="587" spans="1:18" ht="24.75">
      <c r="A587" s="55"/>
      <c r="B587" s="58"/>
      <c r="C587" s="58" t="s">
        <v>268</v>
      </c>
      <c r="D587" s="51" t="s">
        <v>970</v>
      </c>
      <c r="E587" s="4">
        <v>116948.7</v>
      </c>
      <c r="F587" s="4">
        <v>115983.3</v>
      </c>
      <c r="G587" s="4">
        <v>115983.3</v>
      </c>
      <c r="H587" s="4">
        <v>115983.3</v>
      </c>
      <c r="I587" s="59">
        <v>0</v>
      </c>
      <c r="J587" s="4">
        <v>115983.3</v>
      </c>
      <c r="K587" s="59">
        <v>0</v>
      </c>
      <c r="L587" s="59">
        <v>0</v>
      </c>
      <c r="M587" s="59">
        <v>0</v>
      </c>
      <c r="N587" s="59">
        <v>0</v>
      </c>
      <c r="O587" s="59">
        <v>0</v>
      </c>
      <c r="P587" s="59">
        <v>0</v>
      </c>
      <c r="Q587" s="59">
        <v>0</v>
      </c>
      <c r="R587" s="93">
        <f t="shared" si="111"/>
        <v>0.99174509849190295</v>
      </c>
    </row>
    <row r="588" spans="1:18">
      <c r="A588" s="55"/>
      <c r="B588" s="58"/>
      <c r="C588" s="58"/>
      <c r="D588" s="51"/>
      <c r="E588" s="4"/>
      <c r="F588" s="4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93"/>
    </row>
    <row r="589" spans="1:18">
      <c r="A589" s="807" t="s">
        <v>103</v>
      </c>
      <c r="B589" s="807"/>
      <c r="C589" s="807"/>
      <c r="D589" s="799" t="s">
        <v>104</v>
      </c>
      <c r="E589" s="811">
        <f>SUM(E590+E592)</f>
        <v>81059</v>
      </c>
      <c r="F589" s="811">
        <f t="shared" ref="F589:Q589" si="135">SUM(F590+F592)</f>
        <v>75618.95</v>
      </c>
      <c r="G589" s="811">
        <f t="shared" si="135"/>
        <v>75618.95</v>
      </c>
      <c r="H589" s="811">
        <f t="shared" si="135"/>
        <v>75618.95</v>
      </c>
      <c r="I589" s="811">
        <f t="shared" si="135"/>
        <v>0</v>
      </c>
      <c r="J589" s="811">
        <f t="shared" si="135"/>
        <v>75618.95</v>
      </c>
      <c r="K589" s="811">
        <f t="shared" si="135"/>
        <v>0</v>
      </c>
      <c r="L589" s="811">
        <f t="shared" si="135"/>
        <v>0</v>
      </c>
      <c r="M589" s="811">
        <f t="shared" si="135"/>
        <v>0</v>
      </c>
      <c r="N589" s="811">
        <f t="shared" si="135"/>
        <v>0</v>
      </c>
      <c r="O589" s="811">
        <f t="shared" si="135"/>
        <v>0</v>
      </c>
      <c r="P589" s="811">
        <f t="shared" si="135"/>
        <v>0</v>
      </c>
      <c r="Q589" s="812">
        <f t="shared" si="135"/>
        <v>0</v>
      </c>
      <c r="R589" s="813">
        <f t="shared" si="111"/>
        <v>0.93288777310354187</v>
      </c>
    </row>
    <row r="590" spans="1:18">
      <c r="A590" s="55"/>
      <c r="B590" s="58" t="s">
        <v>308</v>
      </c>
      <c r="C590" s="58"/>
      <c r="D590" s="51" t="s">
        <v>309</v>
      </c>
      <c r="E590" s="68">
        <f>SUM(E591)</f>
        <v>59</v>
      </c>
      <c r="F590" s="68">
        <f t="shared" ref="F590:Q590" si="136">SUM(F591)</f>
        <v>0</v>
      </c>
      <c r="G590" s="68">
        <f t="shared" si="136"/>
        <v>0</v>
      </c>
      <c r="H590" s="68">
        <f t="shared" si="136"/>
        <v>0</v>
      </c>
      <c r="I590" s="68">
        <f t="shared" si="136"/>
        <v>0</v>
      </c>
      <c r="J590" s="68">
        <f t="shared" si="136"/>
        <v>0</v>
      </c>
      <c r="K590" s="68">
        <f t="shared" si="136"/>
        <v>0</v>
      </c>
      <c r="L590" s="68">
        <f t="shared" si="136"/>
        <v>0</v>
      </c>
      <c r="M590" s="68">
        <f t="shared" si="136"/>
        <v>0</v>
      </c>
      <c r="N590" s="68">
        <f t="shared" si="136"/>
        <v>0</v>
      </c>
      <c r="O590" s="68">
        <f t="shared" si="136"/>
        <v>0</v>
      </c>
      <c r="P590" s="68">
        <f t="shared" si="136"/>
        <v>0</v>
      </c>
      <c r="Q590" s="68">
        <f t="shared" si="136"/>
        <v>0</v>
      </c>
      <c r="R590" s="93">
        <f t="shared" si="111"/>
        <v>0</v>
      </c>
    </row>
    <row r="591" spans="1:18">
      <c r="A591" s="55"/>
      <c r="B591" s="58"/>
      <c r="C591" s="58" t="s">
        <v>306</v>
      </c>
      <c r="D591" s="51" t="s">
        <v>307</v>
      </c>
      <c r="E591" s="68">
        <v>59</v>
      </c>
      <c r="F591" s="68">
        <v>0</v>
      </c>
      <c r="G591" s="68">
        <v>0</v>
      </c>
      <c r="H591" s="68">
        <v>0</v>
      </c>
      <c r="I591" s="68">
        <v>0</v>
      </c>
      <c r="J591" s="68">
        <v>0</v>
      </c>
      <c r="K591" s="68">
        <v>0</v>
      </c>
      <c r="L591" s="68">
        <v>0</v>
      </c>
      <c r="M591" s="68">
        <v>0</v>
      </c>
      <c r="N591" s="68">
        <v>0</v>
      </c>
      <c r="O591" s="68">
        <v>0</v>
      </c>
      <c r="P591" s="68">
        <v>0</v>
      </c>
      <c r="Q591" s="68">
        <v>0</v>
      </c>
      <c r="R591" s="93">
        <f t="shared" si="111"/>
        <v>0</v>
      </c>
    </row>
    <row r="592" spans="1:18" ht="24.75">
      <c r="A592" s="55"/>
      <c r="B592" s="58" t="s">
        <v>120</v>
      </c>
      <c r="C592" s="58"/>
      <c r="D592" s="51" t="s">
        <v>121</v>
      </c>
      <c r="E592" s="4">
        <f>SUM(E593)</f>
        <v>81000</v>
      </c>
      <c r="F592" s="4">
        <f>SUM(F593)</f>
        <v>75618.95</v>
      </c>
      <c r="G592" s="59">
        <f>SUM(G593)</f>
        <v>75618.95</v>
      </c>
      <c r="H592" s="59">
        <f>SUM(H593)</f>
        <v>75618.95</v>
      </c>
      <c r="I592" s="59">
        <f t="shared" ref="I592:Q592" si="137">SUM(I593)</f>
        <v>0</v>
      </c>
      <c r="J592" s="59">
        <f t="shared" si="137"/>
        <v>75618.95</v>
      </c>
      <c r="K592" s="59">
        <f t="shared" si="137"/>
        <v>0</v>
      </c>
      <c r="L592" s="59">
        <f t="shared" si="137"/>
        <v>0</v>
      </c>
      <c r="M592" s="59">
        <f t="shared" si="137"/>
        <v>0</v>
      </c>
      <c r="N592" s="59">
        <f t="shared" si="137"/>
        <v>0</v>
      </c>
      <c r="O592" s="59">
        <f t="shared" si="137"/>
        <v>0</v>
      </c>
      <c r="P592" s="59">
        <f t="shared" si="137"/>
        <v>0</v>
      </c>
      <c r="Q592" s="59">
        <f t="shared" si="137"/>
        <v>0</v>
      </c>
      <c r="R592" s="93">
        <f>SUM(F592/E592)</f>
        <v>0.93356728395061728</v>
      </c>
    </row>
    <row r="593" spans="1:18" ht="19.5" customHeight="1">
      <c r="A593" s="55"/>
      <c r="B593" s="58"/>
      <c r="C593" s="58" t="s">
        <v>188</v>
      </c>
      <c r="D593" s="51" t="s">
        <v>189</v>
      </c>
      <c r="E593" s="4">
        <v>81000</v>
      </c>
      <c r="F593" s="4">
        <v>75618.95</v>
      </c>
      <c r="G593" s="4">
        <v>75618.95</v>
      </c>
      <c r="H593" s="4">
        <v>75618.95</v>
      </c>
      <c r="I593" s="59">
        <v>0</v>
      </c>
      <c r="J593" s="4">
        <v>75618.95</v>
      </c>
      <c r="K593" s="59">
        <v>0</v>
      </c>
      <c r="L593" s="59">
        <v>0</v>
      </c>
      <c r="M593" s="59">
        <v>0</v>
      </c>
      <c r="N593" s="59">
        <v>0</v>
      </c>
      <c r="O593" s="59">
        <v>0</v>
      </c>
      <c r="P593" s="59">
        <v>0</v>
      </c>
      <c r="Q593" s="59">
        <v>0</v>
      </c>
      <c r="R593" s="93">
        <f>SUM(F593/E593)</f>
        <v>0.93356728395061728</v>
      </c>
    </row>
    <row r="594" spans="1:18" ht="19.5" customHeight="1">
      <c r="A594" s="55"/>
      <c r="B594" s="58"/>
      <c r="C594" s="58"/>
      <c r="D594" s="51"/>
      <c r="E594" s="4"/>
      <c r="F594" s="4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93"/>
    </row>
    <row r="595" spans="1:18">
      <c r="A595" s="807" t="s">
        <v>595</v>
      </c>
      <c r="B595" s="816"/>
      <c r="C595" s="816"/>
      <c r="D595" s="931" t="s">
        <v>599</v>
      </c>
      <c r="E595" s="811">
        <f t="shared" ref="E595:Q595" si="138">SUM(E596+E610+E625+E629+E636)</f>
        <v>29348565</v>
      </c>
      <c r="F595" s="811">
        <f t="shared" si="138"/>
        <v>29194665.609999992</v>
      </c>
      <c r="G595" s="811">
        <f t="shared" si="138"/>
        <v>29194665.609999992</v>
      </c>
      <c r="H595" s="811">
        <f t="shared" si="138"/>
        <v>954067.45000000007</v>
      </c>
      <c r="I595" s="811">
        <f t="shared" si="138"/>
        <v>792992.79</v>
      </c>
      <c r="J595" s="811">
        <f t="shared" si="138"/>
        <v>161074.66000000003</v>
      </c>
      <c r="K595" s="811">
        <f t="shared" si="138"/>
        <v>0</v>
      </c>
      <c r="L595" s="811">
        <f t="shared" si="138"/>
        <v>28240598.16</v>
      </c>
      <c r="M595" s="811">
        <f t="shared" si="138"/>
        <v>0</v>
      </c>
      <c r="N595" s="811">
        <f t="shared" si="138"/>
        <v>0</v>
      </c>
      <c r="O595" s="811">
        <f t="shared" si="138"/>
        <v>0</v>
      </c>
      <c r="P595" s="811">
        <f t="shared" si="138"/>
        <v>0</v>
      </c>
      <c r="Q595" s="811">
        <f t="shared" si="138"/>
        <v>0</v>
      </c>
      <c r="R595" s="813">
        <f t="shared" si="111"/>
        <v>0.99475615281360408</v>
      </c>
    </row>
    <row r="596" spans="1:18" ht="16.5">
      <c r="A596" s="55"/>
      <c r="B596" s="58" t="s">
        <v>596</v>
      </c>
      <c r="C596" s="58"/>
      <c r="D596" s="36" t="s">
        <v>600</v>
      </c>
      <c r="E596" s="4">
        <f>SUM(E597:E609)</f>
        <v>19989290</v>
      </c>
      <c r="F596" s="4">
        <f t="shared" ref="F596:Q596" si="139">SUM(F597:F609)</f>
        <v>19910644.979999997</v>
      </c>
      <c r="G596" s="4">
        <f t="shared" si="139"/>
        <v>19910644.979999997</v>
      </c>
      <c r="H596" s="4">
        <f t="shared" si="139"/>
        <v>199344.04000000004</v>
      </c>
      <c r="I596" s="4">
        <f t="shared" si="139"/>
        <v>167170.5</v>
      </c>
      <c r="J596" s="4">
        <f t="shared" si="139"/>
        <v>32173.54</v>
      </c>
      <c r="K596" s="4">
        <f t="shared" si="139"/>
        <v>0</v>
      </c>
      <c r="L596" s="4">
        <f t="shared" si="139"/>
        <v>19711300.940000001</v>
      </c>
      <c r="M596" s="4">
        <f t="shared" si="139"/>
        <v>0</v>
      </c>
      <c r="N596" s="4">
        <f t="shared" si="139"/>
        <v>0</v>
      </c>
      <c r="O596" s="4">
        <f t="shared" si="139"/>
        <v>0</v>
      </c>
      <c r="P596" s="4">
        <f t="shared" si="139"/>
        <v>0</v>
      </c>
      <c r="Q596" s="4">
        <f t="shared" si="139"/>
        <v>0</v>
      </c>
      <c r="R596" s="93">
        <f t="shared" si="111"/>
        <v>0.99606564215137194</v>
      </c>
    </row>
    <row r="597" spans="1:18" ht="24.75">
      <c r="A597" s="55"/>
      <c r="B597" s="58"/>
      <c r="C597" s="58" t="s">
        <v>166</v>
      </c>
      <c r="D597" s="51" t="s">
        <v>233</v>
      </c>
      <c r="E597" s="4">
        <v>1000</v>
      </c>
      <c r="F597" s="4">
        <v>562.98</v>
      </c>
      <c r="G597" s="4">
        <v>562.98</v>
      </c>
      <c r="H597" s="59">
        <v>0</v>
      </c>
      <c r="I597" s="59">
        <v>0</v>
      </c>
      <c r="J597" s="59">
        <v>0</v>
      </c>
      <c r="K597" s="59">
        <v>0</v>
      </c>
      <c r="L597" s="4">
        <v>562.98</v>
      </c>
      <c r="M597" s="59">
        <v>0</v>
      </c>
      <c r="N597" s="59">
        <v>0</v>
      </c>
      <c r="O597" s="59">
        <v>0</v>
      </c>
      <c r="P597" s="59">
        <v>0</v>
      </c>
      <c r="Q597" s="59">
        <v>0</v>
      </c>
      <c r="R597" s="93">
        <f t="shared" si="111"/>
        <v>0.56298000000000004</v>
      </c>
    </row>
    <row r="598" spans="1:18">
      <c r="A598" s="55"/>
      <c r="B598" s="58"/>
      <c r="C598" s="58" t="s">
        <v>306</v>
      </c>
      <c r="D598" s="51" t="s">
        <v>307</v>
      </c>
      <c r="E598" s="4">
        <v>19730000</v>
      </c>
      <c r="F598" s="4">
        <v>19710737.960000001</v>
      </c>
      <c r="G598" s="4">
        <v>19710737.960000001</v>
      </c>
      <c r="H598" s="59">
        <v>0</v>
      </c>
      <c r="I598" s="59">
        <v>0</v>
      </c>
      <c r="J598" s="59">
        <v>0</v>
      </c>
      <c r="K598" s="59">
        <v>0</v>
      </c>
      <c r="L598" s="4">
        <v>19710737.960000001</v>
      </c>
      <c r="M598" s="59">
        <v>0</v>
      </c>
      <c r="N598" s="59">
        <v>0</v>
      </c>
      <c r="O598" s="59">
        <v>0</v>
      </c>
      <c r="P598" s="59">
        <v>0</v>
      </c>
      <c r="Q598" s="59">
        <v>0</v>
      </c>
      <c r="R598" s="93">
        <f t="shared" si="111"/>
        <v>0.99902371819564117</v>
      </c>
    </row>
    <row r="599" spans="1:18" ht="16.5">
      <c r="A599" s="55"/>
      <c r="B599" s="58"/>
      <c r="C599" s="58" t="s">
        <v>168</v>
      </c>
      <c r="D599" s="51" t="s">
        <v>169</v>
      </c>
      <c r="E599" s="4">
        <v>140000</v>
      </c>
      <c r="F599" s="4">
        <v>132319.04000000001</v>
      </c>
      <c r="G599" s="4">
        <v>132319.04000000001</v>
      </c>
      <c r="H599" s="4">
        <v>132319.04000000001</v>
      </c>
      <c r="I599" s="4">
        <v>132319.04000000001</v>
      </c>
      <c r="J599" s="59">
        <v>0</v>
      </c>
      <c r="K599" s="59">
        <v>0</v>
      </c>
      <c r="L599" s="59">
        <v>0</v>
      </c>
      <c r="M599" s="59">
        <v>0</v>
      </c>
      <c r="N599" s="59">
        <v>0</v>
      </c>
      <c r="O599" s="59">
        <v>0</v>
      </c>
      <c r="P599" s="59">
        <v>0</v>
      </c>
      <c r="Q599" s="59">
        <v>0</v>
      </c>
      <c r="R599" s="93">
        <f t="shared" si="111"/>
        <v>0.94513600000000009</v>
      </c>
    </row>
    <row r="600" spans="1:18" ht="16.5">
      <c r="A600" s="55"/>
      <c r="B600" s="58"/>
      <c r="C600" s="58" t="s">
        <v>170</v>
      </c>
      <c r="D600" s="51" t="s">
        <v>339</v>
      </c>
      <c r="E600" s="68">
        <v>10000</v>
      </c>
      <c r="F600" s="68">
        <v>8205.57</v>
      </c>
      <c r="G600" s="68">
        <v>8205.57</v>
      </c>
      <c r="H600" s="68">
        <v>8205.57</v>
      </c>
      <c r="I600" s="68">
        <v>8205.57</v>
      </c>
      <c r="J600" s="59"/>
      <c r="K600" s="59"/>
      <c r="L600" s="59"/>
      <c r="M600" s="59"/>
      <c r="N600" s="59"/>
      <c r="O600" s="59"/>
      <c r="P600" s="59"/>
      <c r="Q600" s="59"/>
      <c r="R600" s="93"/>
    </row>
    <row r="601" spans="1:18" ht="16.5">
      <c r="A601" s="55"/>
      <c r="B601" s="58"/>
      <c r="C601" s="58" t="s">
        <v>172</v>
      </c>
      <c r="D601" s="51" t="s">
        <v>173</v>
      </c>
      <c r="E601" s="4">
        <v>25000</v>
      </c>
      <c r="F601" s="4">
        <v>23955.74</v>
      </c>
      <c r="G601" s="4">
        <v>23955.74</v>
      </c>
      <c r="H601" s="4">
        <v>23955.74</v>
      </c>
      <c r="I601" s="4">
        <v>23955.74</v>
      </c>
      <c r="J601" s="59">
        <v>0</v>
      </c>
      <c r="K601" s="59">
        <v>0</v>
      </c>
      <c r="L601" s="59">
        <v>0</v>
      </c>
      <c r="M601" s="59">
        <v>0</v>
      </c>
      <c r="N601" s="59">
        <v>0</v>
      </c>
      <c r="O601" s="59">
        <v>0</v>
      </c>
      <c r="P601" s="59">
        <v>0</v>
      </c>
      <c r="Q601" s="59">
        <v>0</v>
      </c>
      <c r="R601" s="93">
        <f t="shared" si="111"/>
        <v>0.95822960000000001</v>
      </c>
    </row>
    <row r="602" spans="1:18" ht="16.5">
      <c r="A602" s="55"/>
      <c r="B602" s="58"/>
      <c r="C602" s="58" t="s">
        <v>174</v>
      </c>
      <c r="D602" s="51" t="s">
        <v>175</v>
      </c>
      <c r="E602" s="4">
        <v>3500</v>
      </c>
      <c r="F602" s="4">
        <v>2690.15</v>
      </c>
      <c r="G602" s="4">
        <v>2690.15</v>
      </c>
      <c r="H602" s="4">
        <v>2690.15</v>
      </c>
      <c r="I602" s="4">
        <v>2690.15</v>
      </c>
      <c r="J602" s="59">
        <v>0</v>
      </c>
      <c r="K602" s="59">
        <v>0</v>
      </c>
      <c r="L602" s="59">
        <v>0</v>
      </c>
      <c r="M602" s="59">
        <v>0</v>
      </c>
      <c r="N602" s="59">
        <v>0</v>
      </c>
      <c r="O602" s="59">
        <v>0</v>
      </c>
      <c r="P602" s="59">
        <v>0</v>
      </c>
      <c r="Q602" s="59">
        <v>0</v>
      </c>
      <c r="R602" s="93">
        <f t="shared" si="111"/>
        <v>0.76861428571428569</v>
      </c>
    </row>
    <row r="603" spans="1:18" ht="33">
      <c r="A603" s="55"/>
      <c r="B603" s="58"/>
      <c r="C603" s="58" t="s">
        <v>178</v>
      </c>
      <c r="D603" s="51" t="s">
        <v>179</v>
      </c>
      <c r="E603" s="4">
        <v>3500</v>
      </c>
      <c r="F603" s="4">
        <v>3500</v>
      </c>
      <c r="G603" s="4">
        <v>3500</v>
      </c>
      <c r="H603" s="4">
        <v>3500</v>
      </c>
      <c r="I603" s="4">
        <v>0</v>
      </c>
      <c r="J603" s="4">
        <v>3500</v>
      </c>
      <c r="K603" s="59">
        <v>0</v>
      </c>
      <c r="L603" s="59">
        <v>0</v>
      </c>
      <c r="M603" s="59">
        <v>0</v>
      </c>
      <c r="N603" s="59">
        <v>0</v>
      </c>
      <c r="O603" s="59">
        <v>0</v>
      </c>
      <c r="P603" s="59">
        <v>0</v>
      </c>
      <c r="Q603" s="59">
        <v>0</v>
      </c>
      <c r="R603" s="93">
        <f t="shared" si="111"/>
        <v>1</v>
      </c>
    </row>
    <row r="604" spans="1:18" ht="19.5" customHeight="1">
      <c r="A604" s="55"/>
      <c r="B604" s="58"/>
      <c r="C604" s="58" t="s">
        <v>176</v>
      </c>
      <c r="D604" s="51" t="s">
        <v>177</v>
      </c>
      <c r="E604" s="4">
        <v>2000</v>
      </c>
      <c r="F604" s="4">
        <v>900</v>
      </c>
      <c r="G604" s="4">
        <v>900</v>
      </c>
      <c r="H604" s="4">
        <v>900</v>
      </c>
      <c r="I604" s="4">
        <v>0</v>
      </c>
      <c r="J604" s="4">
        <v>900</v>
      </c>
      <c r="K604" s="59">
        <v>0</v>
      </c>
      <c r="L604" s="59">
        <v>0</v>
      </c>
      <c r="M604" s="59">
        <v>0</v>
      </c>
      <c r="N604" s="59">
        <v>0</v>
      </c>
      <c r="O604" s="59">
        <v>0</v>
      </c>
      <c r="P604" s="59">
        <v>0</v>
      </c>
      <c r="Q604" s="59">
        <v>0</v>
      </c>
      <c r="R604" s="93">
        <f t="shared" si="111"/>
        <v>0.45</v>
      </c>
    </row>
    <row r="605" spans="1:18" ht="16.5">
      <c r="A605" s="55"/>
      <c r="B605" s="58"/>
      <c r="C605" s="58" t="s">
        <v>180</v>
      </c>
      <c r="D605" s="51" t="s">
        <v>181</v>
      </c>
      <c r="E605" s="4">
        <v>34100</v>
      </c>
      <c r="F605" s="4">
        <v>8306.7000000000007</v>
      </c>
      <c r="G605" s="4">
        <v>8306.7000000000007</v>
      </c>
      <c r="H605" s="4">
        <v>8306.7000000000007</v>
      </c>
      <c r="I605" s="59">
        <v>0</v>
      </c>
      <c r="J605" s="4">
        <v>8306.7000000000007</v>
      </c>
      <c r="K605" s="59">
        <v>0</v>
      </c>
      <c r="L605" s="59">
        <v>0</v>
      </c>
      <c r="M605" s="59">
        <v>0</v>
      </c>
      <c r="N605" s="59">
        <v>0</v>
      </c>
      <c r="O605" s="59">
        <v>0</v>
      </c>
      <c r="P605" s="59">
        <v>0</v>
      </c>
      <c r="Q605" s="59">
        <v>0</v>
      </c>
      <c r="R605" s="93">
        <f t="shared" si="111"/>
        <v>0.24359824046920822</v>
      </c>
    </row>
    <row r="606" spans="1:18">
      <c r="A606" s="55"/>
      <c r="B606" s="58"/>
      <c r="C606" s="58" t="s">
        <v>188</v>
      </c>
      <c r="D606" s="51" t="s">
        <v>189</v>
      </c>
      <c r="E606" s="4">
        <v>27800</v>
      </c>
      <c r="F606" s="4">
        <v>11564.63</v>
      </c>
      <c r="G606" s="4">
        <v>11564.63</v>
      </c>
      <c r="H606" s="4">
        <v>11564.63</v>
      </c>
      <c r="I606" s="59">
        <v>0</v>
      </c>
      <c r="J606" s="4">
        <v>11564.63</v>
      </c>
      <c r="K606" s="59">
        <v>0</v>
      </c>
      <c r="L606" s="59">
        <v>0</v>
      </c>
      <c r="M606" s="59">
        <v>0</v>
      </c>
      <c r="N606" s="59">
        <v>0</v>
      </c>
      <c r="O606" s="59">
        <v>0</v>
      </c>
      <c r="P606" s="59">
        <v>0</v>
      </c>
      <c r="Q606" s="59">
        <v>0</v>
      </c>
      <c r="R606" s="93">
        <f t="shared" si="111"/>
        <v>0.41599388489208633</v>
      </c>
    </row>
    <row r="607" spans="1:18" ht="49.5">
      <c r="A607" s="55"/>
      <c r="B607" s="58"/>
      <c r="C607" s="58" t="s">
        <v>190</v>
      </c>
      <c r="D607" s="51" t="s">
        <v>191</v>
      </c>
      <c r="E607" s="4">
        <v>1500</v>
      </c>
      <c r="F607" s="4">
        <v>1229.01</v>
      </c>
      <c r="G607" s="4">
        <v>1229.01</v>
      </c>
      <c r="H607" s="4">
        <v>1229.01</v>
      </c>
      <c r="I607" s="59">
        <v>0</v>
      </c>
      <c r="J607" s="4">
        <v>1229.01</v>
      </c>
      <c r="K607" s="59">
        <v>0</v>
      </c>
      <c r="L607" s="59">
        <v>0</v>
      </c>
      <c r="M607" s="59">
        <v>0</v>
      </c>
      <c r="N607" s="59">
        <v>0</v>
      </c>
      <c r="O607" s="59">
        <v>0</v>
      </c>
      <c r="P607" s="59">
        <v>0</v>
      </c>
      <c r="Q607" s="59">
        <v>0</v>
      </c>
      <c r="R607" s="93">
        <f t="shared" si="111"/>
        <v>0.81933999999999996</v>
      </c>
    </row>
    <row r="608" spans="1:18" ht="24.75">
      <c r="A608" s="55"/>
      <c r="B608" s="58"/>
      <c r="C608" s="58" t="s">
        <v>196</v>
      </c>
      <c r="D608" s="51" t="s">
        <v>197</v>
      </c>
      <c r="E608" s="4">
        <v>4000</v>
      </c>
      <c r="F608" s="4">
        <v>4000</v>
      </c>
      <c r="G608" s="4">
        <v>4000</v>
      </c>
      <c r="H608" s="4">
        <v>4000</v>
      </c>
      <c r="I608" s="59">
        <v>0</v>
      </c>
      <c r="J608" s="4">
        <v>4000</v>
      </c>
      <c r="K608" s="59">
        <v>0</v>
      </c>
      <c r="L608" s="59">
        <v>0</v>
      </c>
      <c r="M608" s="59">
        <v>0</v>
      </c>
      <c r="N608" s="59">
        <v>0</v>
      </c>
      <c r="O608" s="59">
        <v>0</v>
      </c>
      <c r="P608" s="59">
        <v>0</v>
      </c>
      <c r="Q608" s="59">
        <v>0</v>
      </c>
      <c r="R608" s="93">
        <f t="shared" si="111"/>
        <v>1</v>
      </c>
    </row>
    <row r="609" spans="1:18" ht="24.75">
      <c r="A609" s="55"/>
      <c r="B609" s="58"/>
      <c r="C609" s="58" t="s">
        <v>231</v>
      </c>
      <c r="D609" s="51" t="s">
        <v>232</v>
      </c>
      <c r="E609" s="4">
        <v>6890</v>
      </c>
      <c r="F609" s="4">
        <v>2673.2</v>
      </c>
      <c r="G609" s="4">
        <v>2673.2</v>
      </c>
      <c r="H609" s="4">
        <v>2673.2</v>
      </c>
      <c r="I609" s="59">
        <v>0</v>
      </c>
      <c r="J609" s="4">
        <v>2673.2</v>
      </c>
      <c r="K609" s="59">
        <v>0</v>
      </c>
      <c r="L609" s="59">
        <v>0</v>
      </c>
      <c r="M609" s="59">
        <v>0</v>
      </c>
      <c r="N609" s="59">
        <v>0</v>
      </c>
      <c r="O609" s="59">
        <v>0</v>
      </c>
      <c r="P609" s="59">
        <v>0</v>
      </c>
      <c r="Q609" s="59">
        <v>0</v>
      </c>
      <c r="R609" s="93">
        <f t="shared" si="111"/>
        <v>0.38798258345428155</v>
      </c>
    </row>
    <row r="610" spans="1:18" ht="57.75">
      <c r="A610" s="55"/>
      <c r="B610" s="58" t="s">
        <v>597</v>
      </c>
      <c r="C610" s="58"/>
      <c r="D610" s="36" t="s">
        <v>601</v>
      </c>
      <c r="E610" s="85">
        <f>SUM(E611:E624)</f>
        <v>8328120</v>
      </c>
      <c r="F610" s="85">
        <f t="shared" ref="F610:Q610" si="140">SUM(F611:F624)</f>
        <v>8266038.3999999985</v>
      </c>
      <c r="G610" s="86">
        <f t="shared" si="140"/>
        <v>8266038.3999999985</v>
      </c>
      <c r="H610" s="86">
        <f t="shared" si="140"/>
        <v>652041.18000000005</v>
      </c>
      <c r="I610" s="86">
        <f t="shared" si="140"/>
        <v>603935.4</v>
      </c>
      <c r="J610" s="86">
        <f t="shared" si="140"/>
        <v>48105.78</v>
      </c>
      <c r="K610" s="86">
        <f t="shared" si="140"/>
        <v>0</v>
      </c>
      <c r="L610" s="86">
        <f t="shared" si="140"/>
        <v>7613997.2199999997</v>
      </c>
      <c r="M610" s="86">
        <f t="shared" si="140"/>
        <v>0</v>
      </c>
      <c r="N610" s="86">
        <f t="shared" si="140"/>
        <v>0</v>
      </c>
      <c r="O610" s="86">
        <f t="shared" si="140"/>
        <v>0</v>
      </c>
      <c r="P610" s="86">
        <f t="shared" si="140"/>
        <v>0</v>
      </c>
      <c r="Q610" s="86">
        <f t="shared" si="140"/>
        <v>0</v>
      </c>
      <c r="R610" s="162">
        <f t="shared" si="111"/>
        <v>0.99254554449263444</v>
      </c>
    </row>
    <row r="611" spans="1:18" ht="24.75">
      <c r="A611" s="55"/>
      <c r="B611" s="58"/>
      <c r="C611" s="58" t="s">
        <v>166</v>
      </c>
      <c r="D611" s="51" t="s">
        <v>233</v>
      </c>
      <c r="E611" s="4">
        <v>500</v>
      </c>
      <c r="F611" s="4">
        <v>499.34</v>
      </c>
      <c r="G611" s="4">
        <v>499.34</v>
      </c>
      <c r="H611" s="59">
        <v>0</v>
      </c>
      <c r="I611" s="59">
        <v>0</v>
      </c>
      <c r="J611" s="59">
        <v>0</v>
      </c>
      <c r="K611" s="59">
        <v>0</v>
      </c>
      <c r="L611" s="4">
        <v>499.34</v>
      </c>
      <c r="M611" s="59">
        <v>0</v>
      </c>
      <c r="N611" s="59">
        <v>0</v>
      </c>
      <c r="O611" s="59">
        <v>0</v>
      </c>
      <c r="P611" s="59">
        <v>0</v>
      </c>
      <c r="Q611" s="59">
        <v>0</v>
      </c>
      <c r="R611" s="93">
        <f>SUM(F611/E611)</f>
        <v>0.9986799999999999</v>
      </c>
    </row>
    <row r="612" spans="1:18">
      <c r="A612" s="55"/>
      <c r="B612" s="58"/>
      <c r="C612" s="79">
        <v>3110</v>
      </c>
      <c r="D612" s="51" t="s">
        <v>307</v>
      </c>
      <c r="E612" s="68">
        <v>7644000</v>
      </c>
      <c r="F612" s="68">
        <v>7613497.8799999999</v>
      </c>
      <c r="G612" s="68">
        <v>7613497.8799999999</v>
      </c>
      <c r="H612" s="68">
        <v>0</v>
      </c>
      <c r="I612" s="68">
        <v>0</v>
      </c>
      <c r="J612" s="68">
        <v>0</v>
      </c>
      <c r="K612" s="68">
        <v>0</v>
      </c>
      <c r="L612" s="68">
        <v>7613497.8799999999</v>
      </c>
      <c r="M612" s="68">
        <v>0</v>
      </c>
      <c r="N612" s="68">
        <v>0</v>
      </c>
      <c r="O612" s="68">
        <v>0</v>
      </c>
      <c r="P612" s="68">
        <v>0</v>
      </c>
      <c r="Q612" s="68">
        <v>0</v>
      </c>
      <c r="R612" s="93">
        <f t="shared" si="111"/>
        <v>0.99600966509680799</v>
      </c>
    </row>
    <row r="613" spans="1:18" ht="16.5">
      <c r="A613" s="55"/>
      <c r="B613" s="58"/>
      <c r="C613" s="79">
        <v>4010</v>
      </c>
      <c r="D613" s="51" t="s">
        <v>169</v>
      </c>
      <c r="E613" s="68">
        <v>143000</v>
      </c>
      <c r="F613" s="68">
        <v>117958.02</v>
      </c>
      <c r="G613" s="68">
        <v>117958.02</v>
      </c>
      <c r="H613" s="68">
        <v>117958.02</v>
      </c>
      <c r="I613" s="68">
        <v>117958.02</v>
      </c>
      <c r="J613" s="68">
        <v>0</v>
      </c>
      <c r="K613" s="68">
        <v>0</v>
      </c>
      <c r="L613" s="68">
        <v>0</v>
      </c>
      <c r="M613" s="68">
        <v>0</v>
      </c>
      <c r="N613" s="68">
        <v>0</v>
      </c>
      <c r="O613" s="68">
        <v>0</v>
      </c>
      <c r="P613" s="68">
        <v>0</v>
      </c>
      <c r="Q613" s="68">
        <v>0</v>
      </c>
      <c r="R613" s="93">
        <f t="shared" si="111"/>
        <v>0.82488125874125873</v>
      </c>
    </row>
    <row r="614" spans="1:18" ht="16.5">
      <c r="A614" s="55"/>
      <c r="B614" s="58"/>
      <c r="C614" s="79">
        <v>4040</v>
      </c>
      <c r="D614" s="51" t="s">
        <v>339</v>
      </c>
      <c r="E614" s="68">
        <v>8000</v>
      </c>
      <c r="F614" s="68">
        <v>6435.16</v>
      </c>
      <c r="G614" s="68">
        <v>6435.16</v>
      </c>
      <c r="H614" s="68">
        <v>6435.16</v>
      </c>
      <c r="I614" s="68">
        <v>6435.16</v>
      </c>
      <c r="J614" s="68">
        <v>0</v>
      </c>
      <c r="K614" s="68">
        <v>0</v>
      </c>
      <c r="L614" s="68">
        <v>0</v>
      </c>
      <c r="M614" s="68">
        <v>0</v>
      </c>
      <c r="N614" s="68">
        <v>0</v>
      </c>
      <c r="O614" s="68">
        <v>0</v>
      </c>
      <c r="P614" s="68">
        <v>0</v>
      </c>
      <c r="Q614" s="68">
        <v>0</v>
      </c>
      <c r="R614" s="93">
        <f t="shared" si="111"/>
        <v>0.80439499999999997</v>
      </c>
    </row>
    <row r="615" spans="1:18" ht="16.5">
      <c r="A615" s="55"/>
      <c r="B615" s="58"/>
      <c r="C615" s="79">
        <v>4110</v>
      </c>
      <c r="D615" s="51" t="s">
        <v>173</v>
      </c>
      <c r="E615" s="68">
        <v>478500</v>
      </c>
      <c r="F615" s="68">
        <v>476867.51</v>
      </c>
      <c r="G615" s="68">
        <v>476867.51</v>
      </c>
      <c r="H615" s="68">
        <v>476867.51</v>
      </c>
      <c r="I615" s="68">
        <v>476867.51</v>
      </c>
      <c r="J615" s="68">
        <v>0</v>
      </c>
      <c r="K615" s="68">
        <v>0</v>
      </c>
      <c r="L615" s="68">
        <v>0</v>
      </c>
      <c r="M615" s="68">
        <v>0</v>
      </c>
      <c r="N615" s="68">
        <v>0</v>
      </c>
      <c r="O615" s="68">
        <v>0</v>
      </c>
      <c r="P615" s="68">
        <v>0</v>
      </c>
      <c r="Q615" s="68">
        <v>0</v>
      </c>
      <c r="R615" s="93">
        <f t="shared" si="111"/>
        <v>0.99658831765935219</v>
      </c>
    </row>
    <row r="616" spans="1:18" ht="16.5">
      <c r="A616" s="55"/>
      <c r="B616" s="58"/>
      <c r="C616" s="79">
        <v>4120</v>
      </c>
      <c r="D616" s="51" t="s">
        <v>175</v>
      </c>
      <c r="E616" s="68">
        <v>2000</v>
      </c>
      <c r="F616" s="68">
        <v>1774.71</v>
      </c>
      <c r="G616" s="68">
        <v>1774.71</v>
      </c>
      <c r="H616" s="68">
        <v>1774.71</v>
      </c>
      <c r="I616" s="68">
        <v>1774.71</v>
      </c>
      <c r="J616" s="68">
        <v>0</v>
      </c>
      <c r="K616" s="68">
        <v>0</v>
      </c>
      <c r="L616" s="68">
        <v>0</v>
      </c>
      <c r="M616" s="68">
        <v>0</v>
      </c>
      <c r="N616" s="68">
        <v>0</v>
      </c>
      <c r="O616" s="68">
        <v>0</v>
      </c>
      <c r="P616" s="68">
        <v>0</v>
      </c>
      <c r="Q616" s="68">
        <v>0</v>
      </c>
      <c r="R616" s="93">
        <f t="shared" si="111"/>
        <v>0.887355</v>
      </c>
    </row>
    <row r="617" spans="1:18" ht="16.5">
      <c r="A617" s="55"/>
      <c r="B617" s="58"/>
      <c r="C617" s="58" t="s">
        <v>176</v>
      </c>
      <c r="D617" s="51" t="s">
        <v>177</v>
      </c>
      <c r="E617" s="4">
        <v>1000</v>
      </c>
      <c r="F617" s="4">
        <v>900</v>
      </c>
      <c r="G617" s="4">
        <v>900</v>
      </c>
      <c r="H617" s="4">
        <v>900</v>
      </c>
      <c r="I617" s="4">
        <v>900</v>
      </c>
      <c r="J617" s="59">
        <v>0</v>
      </c>
      <c r="K617" s="59">
        <v>0</v>
      </c>
      <c r="L617" s="59">
        <v>0</v>
      </c>
      <c r="M617" s="59">
        <v>0</v>
      </c>
      <c r="N617" s="59">
        <v>0</v>
      </c>
      <c r="O617" s="59">
        <v>0</v>
      </c>
      <c r="P617" s="59">
        <v>0</v>
      </c>
      <c r="Q617" s="59">
        <v>0</v>
      </c>
      <c r="R617" s="93">
        <f>SUM(F617/E617)</f>
        <v>0.9</v>
      </c>
    </row>
    <row r="618" spans="1:18" ht="16.5">
      <c r="A618" s="55"/>
      <c r="B618" s="58"/>
      <c r="C618" s="79">
        <v>4210</v>
      </c>
      <c r="D618" s="51" t="s">
        <v>181</v>
      </c>
      <c r="E618" s="68">
        <v>11120</v>
      </c>
      <c r="F618" s="68">
        <v>9041.81</v>
      </c>
      <c r="G618" s="68">
        <v>9041.81</v>
      </c>
      <c r="H618" s="68">
        <v>9041.81</v>
      </c>
      <c r="I618" s="68">
        <v>0</v>
      </c>
      <c r="J618" s="68">
        <v>9041.81</v>
      </c>
      <c r="K618" s="68">
        <v>0</v>
      </c>
      <c r="L618" s="68">
        <v>0</v>
      </c>
      <c r="M618" s="68">
        <v>0</v>
      </c>
      <c r="N618" s="68">
        <v>0</v>
      </c>
      <c r="O618" s="68">
        <v>0</v>
      </c>
      <c r="P618" s="68">
        <v>0</v>
      </c>
      <c r="Q618" s="68">
        <v>0</v>
      </c>
      <c r="R618" s="93">
        <f t="shared" si="111"/>
        <v>0.81311241007194235</v>
      </c>
    </row>
    <row r="619" spans="1:18" ht="19.5" customHeight="1">
      <c r="A619" s="55"/>
      <c r="B619" s="58"/>
      <c r="C619" s="79">
        <v>4300</v>
      </c>
      <c r="D619" s="51" t="s">
        <v>189</v>
      </c>
      <c r="E619" s="68">
        <v>33500</v>
      </c>
      <c r="F619" s="68">
        <v>33446.959999999999</v>
      </c>
      <c r="G619" s="68">
        <v>33446.959999999999</v>
      </c>
      <c r="H619" s="68">
        <v>33446.959999999999</v>
      </c>
      <c r="I619" s="68">
        <v>0</v>
      </c>
      <c r="J619" s="68">
        <v>33446.959999999999</v>
      </c>
      <c r="K619" s="68">
        <v>0</v>
      </c>
      <c r="L619" s="68">
        <v>0</v>
      </c>
      <c r="M619" s="68">
        <v>0</v>
      </c>
      <c r="N619" s="68">
        <v>0</v>
      </c>
      <c r="O619" s="68">
        <v>0</v>
      </c>
      <c r="P619" s="68">
        <v>0</v>
      </c>
      <c r="Q619" s="68">
        <v>0</v>
      </c>
      <c r="R619" s="93">
        <f t="shared" si="111"/>
        <v>0.99841671641791041</v>
      </c>
    </row>
    <row r="620" spans="1:18" ht="49.5">
      <c r="A620" s="55"/>
      <c r="B620" s="58"/>
      <c r="C620" s="79">
        <v>4360</v>
      </c>
      <c r="D620" s="51" t="s">
        <v>191</v>
      </c>
      <c r="E620" s="68">
        <v>1500</v>
      </c>
      <c r="F620" s="68">
        <v>1229.01</v>
      </c>
      <c r="G620" s="68">
        <v>1229.01</v>
      </c>
      <c r="H620" s="68">
        <v>1229.01</v>
      </c>
      <c r="I620" s="68">
        <v>0</v>
      </c>
      <c r="J620" s="68">
        <v>1229.01</v>
      </c>
      <c r="K620" s="68">
        <v>0</v>
      </c>
      <c r="L620" s="68">
        <v>0</v>
      </c>
      <c r="M620" s="68">
        <v>0</v>
      </c>
      <c r="N620" s="68">
        <v>0</v>
      </c>
      <c r="O620" s="68">
        <v>0</v>
      </c>
      <c r="P620" s="68">
        <v>0</v>
      </c>
      <c r="Q620" s="68">
        <v>0</v>
      </c>
      <c r="R620" s="93">
        <f t="shared" si="111"/>
        <v>0.81933999999999996</v>
      </c>
    </row>
    <row r="621" spans="1:18">
      <c r="A621" s="55"/>
      <c r="B621" s="58"/>
      <c r="C621" s="79">
        <v>4430</v>
      </c>
      <c r="D621" s="51" t="s">
        <v>195</v>
      </c>
      <c r="E621" s="68">
        <v>405</v>
      </c>
      <c r="F621" s="68">
        <v>0</v>
      </c>
      <c r="G621" s="68">
        <v>0</v>
      </c>
      <c r="H621" s="68">
        <v>0</v>
      </c>
      <c r="I621" s="68">
        <v>0</v>
      </c>
      <c r="J621" s="68">
        <v>0</v>
      </c>
      <c r="K621" s="68">
        <v>0</v>
      </c>
      <c r="L621" s="68">
        <v>0</v>
      </c>
      <c r="M621" s="68">
        <v>0</v>
      </c>
      <c r="N621" s="68">
        <v>0</v>
      </c>
      <c r="O621" s="68">
        <v>0</v>
      </c>
      <c r="P621" s="68">
        <v>0</v>
      </c>
      <c r="Q621" s="68">
        <v>0</v>
      </c>
      <c r="R621" s="93">
        <f t="shared" si="111"/>
        <v>0</v>
      </c>
    </row>
    <row r="622" spans="1:18" ht="24.75">
      <c r="A622" s="55"/>
      <c r="B622" s="58"/>
      <c r="C622" s="79">
        <v>4440</v>
      </c>
      <c r="D622" s="51" t="s">
        <v>197</v>
      </c>
      <c r="E622" s="65">
        <v>2500</v>
      </c>
      <c r="F622" s="65">
        <v>2500</v>
      </c>
      <c r="G622" s="65">
        <v>2500</v>
      </c>
      <c r="H622" s="65">
        <v>2500</v>
      </c>
      <c r="I622" s="65">
        <v>0</v>
      </c>
      <c r="J622" s="65">
        <v>2500</v>
      </c>
      <c r="K622" s="65">
        <v>0</v>
      </c>
      <c r="L622" s="65">
        <v>0</v>
      </c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93">
        <f>SUM(F622/E622)</f>
        <v>1</v>
      </c>
    </row>
    <row r="623" spans="1:18">
      <c r="A623" s="55"/>
      <c r="B623" s="58"/>
      <c r="C623" s="79">
        <v>4580</v>
      </c>
      <c r="D623" s="84" t="s">
        <v>16</v>
      </c>
      <c r="E623" s="68">
        <v>95</v>
      </c>
      <c r="F623" s="68">
        <v>71</v>
      </c>
      <c r="G623" s="68">
        <v>71</v>
      </c>
      <c r="H623" s="68">
        <v>71</v>
      </c>
      <c r="I623" s="68">
        <v>0</v>
      </c>
      <c r="J623" s="68">
        <v>71</v>
      </c>
      <c r="K623" s="68">
        <v>0</v>
      </c>
      <c r="L623" s="65">
        <v>0</v>
      </c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93">
        <f>SUM(F623/E623)</f>
        <v>0.74736842105263157</v>
      </c>
    </row>
    <row r="624" spans="1:18" ht="24.75">
      <c r="A624" s="55"/>
      <c r="B624" s="58"/>
      <c r="C624" s="79">
        <v>4700</v>
      </c>
      <c r="D624" s="51" t="s">
        <v>232</v>
      </c>
      <c r="E624" s="68">
        <v>2000</v>
      </c>
      <c r="F624" s="68">
        <v>1817</v>
      </c>
      <c r="G624" s="68">
        <v>1817</v>
      </c>
      <c r="H624" s="68">
        <v>1817</v>
      </c>
      <c r="I624" s="68">
        <v>0</v>
      </c>
      <c r="J624" s="68">
        <v>1817</v>
      </c>
      <c r="K624" s="68">
        <v>0</v>
      </c>
      <c r="L624" s="68">
        <v>0</v>
      </c>
      <c r="M624" s="68">
        <v>0</v>
      </c>
      <c r="N624" s="68">
        <v>0</v>
      </c>
      <c r="O624" s="68">
        <v>0</v>
      </c>
      <c r="P624" s="68">
        <v>0</v>
      </c>
      <c r="Q624" s="68">
        <v>0</v>
      </c>
      <c r="R624" s="93">
        <f>SUM(F624/E624)</f>
        <v>0.90849999999999997</v>
      </c>
    </row>
    <row r="625" spans="1:18">
      <c r="A625" s="55"/>
      <c r="B625" s="58" t="s">
        <v>598</v>
      </c>
      <c r="C625" s="79"/>
      <c r="D625" s="36" t="s">
        <v>602</v>
      </c>
      <c r="E625" s="68">
        <f>SUM(E626:E628)</f>
        <v>3265</v>
      </c>
      <c r="F625" s="68">
        <f t="shared" ref="F625:Q625" si="141">SUM(F626:F628)</f>
        <v>1167.33</v>
      </c>
      <c r="G625" s="68">
        <f t="shared" si="141"/>
        <v>1167.33</v>
      </c>
      <c r="H625" s="68">
        <f t="shared" si="141"/>
        <v>1167.33</v>
      </c>
      <c r="I625" s="68">
        <f t="shared" si="141"/>
        <v>0</v>
      </c>
      <c r="J625" s="68">
        <f t="shared" si="141"/>
        <v>1167.33</v>
      </c>
      <c r="K625" s="68">
        <f t="shared" si="141"/>
        <v>0</v>
      </c>
      <c r="L625" s="68">
        <f t="shared" si="141"/>
        <v>0</v>
      </c>
      <c r="M625" s="68">
        <f t="shared" si="141"/>
        <v>0</v>
      </c>
      <c r="N625" s="68">
        <f t="shared" si="141"/>
        <v>0</v>
      </c>
      <c r="O625" s="68">
        <f t="shared" si="141"/>
        <v>0</v>
      </c>
      <c r="P625" s="68">
        <f t="shared" si="141"/>
        <v>0</v>
      </c>
      <c r="Q625" s="68">
        <f t="shared" si="141"/>
        <v>0</v>
      </c>
      <c r="R625" s="93">
        <f t="shared" ref="R625:R638" si="142">SUM(F625/E625)</f>
        <v>0.35752833078101071</v>
      </c>
    </row>
    <row r="626" spans="1:18" ht="16.5">
      <c r="A626" s="55"/>
      <c r="B626" s="58"/>
      <c r="C626" s="79">
        <v>4210</v>
      </c>
      <c r="D626" s="51" t="s">
        <v>181</v>
      </c>
      <c r="E626" s="68">
        <v>1900</v>
      </c>
      <c r="F626" s="68">
        <v>1167.33</v>
      </c>
      <c r="G626" s="68">
        <v>1167.33</v>
      </c>
      <c r="H626" s="68">
        <v>1167.33</v>
      </c>
      <c r="I626" s="68">
        <v>0</v>
      </c>
      <c r="J626" s="68">
        <v>1167.33</v>
      </c>
      <c r="K626" s="68">
        <v>0</v>
      </c>
      <c r="L626" s="68">
        <v>0</v>
      </c>
      <c r="M626" s="68">
        <v>0</v>
      </c>
      <c r="N626" s="68">
        <v>0</v>
      </c>
      <c r="O626" s="68">
        <v>0</v>
      </c>
      <c r="P626" s="68">
        <v>0</v>
      </c>
      <c r="Q626" s="68">
        <v>0</v>
      </c>
      <c r="R626" s="93">
        <f t="shared" si="142"/>
        <v>0.61438421052631575</v>
      </c>
    </row>
    <row r="627" spans="1:18" ht="18" customHeight="1">
      <c r="A627" s="55"/>
      <c r="B627" s="58"/>
      <c r="C627" s="79">
        <v>4300</v>
      </c>
      <c r="D627" s="51" t="s">
        <v>189</v>
      </c>
      <c r="E627" s="68">
        <v>300</v>
      </c>
      <c r="F627" s="68">
        <v>0</v>
      </c>
      <c r="G627" s="68">
        <v>0</v>
      </c>
      <c r="H627" s="68">
        <v>0</v>
      </c>
      <c r="I627" s="68">
        <v>0</v>
      </c>
      <c r="J627" s="68">
        <v>0</v>
      </c>
      <c r="K627" s="68">
        <v>0</v>
      </c>
      <c r="L627" s="68">
        <v>0</v>
      </c>
      <c r="M627" s="68">
        <v>0</v>
      </c>
      <c r="N627" s="68">
        <v>0</v>
      </c>
      <c r="O627" s="68">
        <v>0</v>
      </c>
      <c r="P627" s="68">
        <v>0</v>
      </c>
      <c r="Q627" s="68">
        <v>0</v>
      </c>
      <c r="R627" s="93">
        <f t="shared" si="142"/>
        <v>0</v>
      </c>
    </row>
    <row r="628" spans="1:18" ht="18" customHeight="1">
      <c r="A628" s="55"/>
      <c r="B628" s="58"/>
      <c r="C628" s="79">
        <v>4700</v>
      </c>
      <c r="D628" s="51" t="s">
        <v>232</v>
      </c>
      <c r="E628" s="68">
        <v>1065</v>
      </c>
      <c r="F628" s="68">
        <v>0</v>
      </c>
      <c r="G628" s="68">
        <v>0</v>
      </c>
      <c r="H628" s="68">
        <v>0</v>
      </c>
      <c r="I628" s="68">
        <v>0</v>
      </c>
      <c r="J628" s="68">
        <v>0</v>
      </c>
      <c r="K628" s="68">
        <v>0</v>
      </c>
      <c r="L628" s="68">
        <v>0</v>
      </c>
      <c r="M628" s="68">
        <v>0</v>
      </c>
      <c r="N628" s="68">
        <v>0</v>
      </c>
      <c r="O628" s="68">
        <v>0</v>
      </c>
      <c r="P628" s="68">
        <v>0</v>
      </c>
      <c r="Q628" s="68">
        <v>0</v>
      </c>
      <c r="R628" s="93">
        <f t="shared" si="142"/>
        <v>0</v>
      </c>
    </row>
    <row r="629" spans="1:18">
      <c r="A629" s="55"/>
      <c r="B629" s="58" t="s">
        <v>710</v>
      </c>
      <c r="C629" s="79"/>
      <c r="D629" s="51" t="s">
        <v>711</v>
      </c>
      <c r="E629" s="68">
        <f>SUM(E630:E635)</f>
        <v>945890</v>
      </c>
      <c r="F629" s="68">
        <f t="shared" ref="F629:Q629" si="143">SUM(F630:F635)</f>
        <v>938305.63</v>
      </c>
      <c r="G629" s="68">
        <f t="shared" si="143"/>
        <v>938305.63</v>
      </c>
      <c r="H629" s="68">
        <f t="shared" si="143"/>
        <v>23005.63</v>
      </c>
      <c r="I629" s="68">
        <f t="shared" si="143"/>
        <v>21886.89</v>
      </c>
      <c r="J629" s="68">
        <f t="shared" si="143"/>
        <v>1118.74</v>
      </c>
      <c r="K629" s="68">
        <f t="shared" si="143"/>
        <v>0</v>
      </c>
      <c r="L629" s="68">
        <f t="shared" si="143"/>
        <v>915300</v>
      </c>
      <c r="M629" s="68">
        <f t="shared" si="143"/>
        <v>0</v>
      </c>
      <c r="N629" s="68">
        <f t="shared" si="143"/>
        <v>0</v>
      </c>
      <c r="O629" s="68">
        <f t="shared" si="143"/>
        <v>0</v>
      </c>
      <c r="P629" s="68">
        <f t="shared" si="143"/>
        <v>0</v>
      </c>
      <c r="Q629" s="68">
        <f t="shared" si="143"/>
        <v>0</v>
      </c>
      <c r="R629" s="93">
        <f t="shared" si="142"/>
        <v>0.99198176320713827</v>
      </c>
    </row>
    <row r="630" spans="1:18">
      <c r="A630" s="55"/>
      <c r="B630" s="58"/>
      <c r="C630" s="79">
        <v>3110</v>
      </c>
      <c r="D630" s="51" t="s">
        <v>307</v>
      </c>
      <c r="E630" s="68">
        <v>916200</v>
      </c>
      <c r="F630" s="68">
        <v>915300</v>
      </c>
      <c r="G630" s="68">
        <v>915300</v>
      </c>
      <c r="H630" s="68">
        <v>0</v>
      </c>
      <c r="I630" s="68">
        <v>0</v>
      </c>
      <c r="J630" s="68">
        <v>0</v>
      </c>
      <c r="K630" s="68">
        <v>0</v>
      </c>
      <c r="L630" s="68">
        <v>915300</v>
      </c>
      <c r="M630" s="68">
        <v>0</v>
      </c>
      <c r="N630" s="68">
        <v>0</v>
      </c>
      <c r="O630" s="68">
        <v>0</v>
      </c>
      <c r="P630" s="68">
        <v>0</v>
      </c>
      <c r="Q630" s="68">
        <v>0</v>
      </c>
      <c r="R630" s="93">
        <f t="shared" si="142"/>
        <v>0.99901768172888017</v>
      </c>
    </row>
    <row r="631" spans="1:18" ht="16.5">
      <c r="A631" s="55"/>
      <c r="B631" s="58"/>
      <c r="C631" s="79">
        <v>4010</v>
      </c>
      <c r="D631" s="51" t="s">
        <v>169</v>
      </c>
      <c r="E631" s="68">
        <v>18500</v>
      </c>
      <c r="F631" s="68">
        <v>18318.78</v>
      </c>
      <c r="G631" s="68">
        <v>18318.78</v>
      </c>
      <c r="H631" s="68">
        <v>18318.78</v>
      </c>
      <c r="I631" s="68">
        <v>18318.78</v>
      </c>
      <c r="J631" s="68">
        <v>0</v>
      </c>
      <c r="K631" s="68">
        <v>0</v>
      </c>
      <c r="L631" s="68">
        <v>0</v>
      </c>
      <c r="M631" s="68">
        <v>0</v>
      </c>
      <c r="N631" s="68">
        <v>0</v>
      </c>
      <c r="O631" s="68">
        <v>0</v>
      </c>
      <c r="P631" s="68">
        <v>0</v>
      </c>
      <c r="Q631" s="68">
        <v>0</v>
      </c>
      <c r="R631" s="93">
        <f t="shared" si="142"/>
        <v>0.99020432432432426</v>
      </c>
    </row>
    <row r="632" spans="1:18" ht="16.5">
      <c r="A632" s="55"/>
      <c r="B632" s="58"/>
      <c r="C632" s="79">
        <v>4110</v>
      </c>
      <c r="D632" s="51" t="s">
        <v>173</v>
      </c>
      <c r="E632" s="68">
        <v>3300</v>
      </c>
      <c r="F632" s="68">
        <v>3123.66</v>
      </c>
      <c r="G632" s="68">
        <v>3123.66</v>
      </c>
      <c r="H632" s="68">
        <v>3123.66</v>
      </c>
      <c r="I632" s="68">
        <v>3123.66</v>
      </c>
      <c r="J632" s="68">
        <v>0</v>
      </c>
      <c r="K632" s="68">
        <v>0</v>
      </c>
      <c r="L632" s="68">
        <v>0</v>
      </c>
      <c r="M632" s="68">
        <v>0</v>
      </c>
      <c r="N632" s="68">
        <v>0</v>
      </c>
      <c r="O632" s="68">
        <v>0</v>
      </c>
      <c r="P632" s="68">
        <v>0</v>
      </c>
      <c r="Q632" s="68">
        <v>0</v>
      </c>
      <c r="R632" s="93">
        <f t="shared" si="142"/>
        <v>0.94656363636363627</v>
      </c>
    </row>
    <row r="633" spans="1:18" ht="16.5">
      <c r="A633" s="55"/>
      <c r="B633" s="58"/>
      <c r="C633" s="79">
        <v>4120</v>
      </c>
      <c r="D633" s="51" t="s">
        <v>175</v>
      </c>
      <c r="E633" s="68">
        <v>500</v>
      </c>
      <c r="F633" s="68">
        <v>444.45</v>
      </c>
      <c r="G633" s="68">
        <v>444.45</v>
      </c>
      <c r="H633" s="68">
        <v>444.45</v>
      </c>
      <c r="I633" s="68">
        <v>444.45</v>
      </c>
      <c r="J633" s="68">
        <v>0</v>
      </c>
      <c r="K633" s="68">
        <v>0</v>
      </c>
      <c r="L633" s="68">
        <v>0</v>
      </c>
      <c r="M633" s="68">
        <v>0</v>
      </c>
      <c r="N633" s="68">
        <v>0</v>
      </c>
      <c r="O633" s="68">
        <v>0</v>
      </c>
      <c r="P633" s="68">
        <v>0</v>
      </c>
      <c r="Q633" s="68">
        <v>0</v>
      </c>
      <c r="R633" s="93">
        <f t="shared" si="142"/>
        <v>0.88890000000000002</v>
      </c>
    </row>
    <row r="634" spans="1:18" ht="16.5">
      <c r="A634" s="55"/>
      <c r="B634" s="58"/>
      <c r="C634" s="58" t="s">
        <v>180</v>
      </c>
      <c r="D634" s="51" t="s">
        <v>181</v>
      </c>
      <c r="E634" s="77">
        <v>6610</v>
      </c>
      <c r="F634" s="68">
        <v>1118.74</v>
      </c>
      <c r="G634" s="68">
        <v>1118.74</v>
      </c>
      <c r="H634" s="68">
        <v>1118.74</v>
      </c>
      <c r="I634" s="68">
        <v>0</v>
      </c>
      <c r="J634" s="68">
        <v>1118.74</v>
      </c>
      <c r="K634" s="68">
        <v>0</v>
      </c>
      <c r="L634" s="68">
        <v>0</v>
      </c>
      <c r="M634" s="68">
        <v>0</v>
      </c>
      <c r="N634" s="68">
        <v>0</v>
      </c>
      <c r="O634" s="68">
        <v>0</v>
      </c>
      <c r="P634" s="68">
        <v>0</v>
      </c>
      <c r="Q634" s="68">
        <v>0</v>
      </c>
      <c r="R634" s="162">
        <f t="shared" si="142"/>
        <v>0.16924962178517397</v>
      </c>
    </row>
    <row r="635" spans="1:18" ht="18.75" customHeight="1">
      <c r="A635" s="55"/>
      <c r="B635" s="58"/>
      <c r="C635" s="79">
        <v>4300</v>
      </c>
      <c r="D635" s="51" t="s">
        <v>189</v>
      </c>
      <c r="E635" s="4">
        <v>780</v>
      </c>
      <c r="F635" s="68">
        <v>0</v>
      </c>
      <c r="G635" s="68">
        <v>0</v>
      </c>
      <c r="H635" s="68">
        <v>0</v>
      </c>
      <c r="I635" s="68">
        <v>0</v>
      </c>
      <c r="J635" s="68">
        <v>0</v>
      </c>
      <c r="K635" s="68">
        <v>0</v>
      </c>
      <c r="L635" s="68">
        <v>0</v>
      </c>
      <c r="M635" s="68">
        <v>0</v>
      </c>
      <c r="N635" s="68">
        <v>0</v>
      </c>
      <c r="O635" s="68">
        <v>0</v>
      </c>
      <c r="P635" s="68">
        <v>0</v>
      </c>
      <c r="Q635" s="68">
        <v>0</v>
      </c>
      <c r="R635" s="162">
        <f t="shared" si="142"/>
        <v>0</v>
      </c>
    </row>
    <row r="636" spans="1:18" ht="131.25" customHeight="1">
      <c r="A636" s="55"/>
      <c r="B636" s="58" t="s">
        <v>785</v>
      </c>
      <c r="C636" s="58"/>
      <c r="D636" s="36" t="s">
        <v>786</v>
      </c>
      <c r="E636" s="77">
        <f t="shared" ref="E636:Q636" si="144">SUM(E637:E638)</f>
        <v>82000</v>
      </c>
      <c r="F636" s="68">
        <f t="shared" si="144"/>
        <v>78509.27</v>
      </c>
      <c r="G636" s="68">
        <f t="shared" si="144"/>
        <v>78509.27</v>
      </c>
      <c r="H636" s="68">
        <f t="shared" si="144"/>
        <v>78509.27</v>
      </c>
      <c r="I636" s="68">
        <f t="shared" si="144"/>
        <v>0</v>
      </c>
      <c r="J636" s="68">
        <f t="shared" si="144"/>
        <v>78509.27</v>
      </c>
      <c r="K636" s="68">
        <f t="shared" si="144"/>
        <v>0</v>
      </c>
      <c r="L636" s="68">
        <f t="shared" si="144"/>
        <v>0</v>
      </c>
      <c r="M636" s="68">
        <f t="shared" si="144"/>
        <v>0</v>
      </c>
      <c r="N636" s="68">
        <f t="shared" si="144"/>
        <v>0</v>
      </c>
      <c r="O636" s="68">
        <f t="shared" si="144"/>
        <v>0</v>
      </c>
      <c r="P636" s="68">
        <f t="shared" si="144"/>
        <v>0</v>
      </c>
      <c r="Q636" s="68">
        <f t="shared" si="144"/>
        <v>0</v>
      </c>
      <c r="R636" s="162">
        <f t="shared" si="142"/>
        <v>0.95743012195121957</v>
      </c>
    </row>
    <row r="637" spans="1:18" ht="16.5">
      <c r="A637" s="55"/>
      <c r="B637" s="58"/>
      <c r="C637" s="58" t="s">
        <v>303</v>
      </c>
      <c r="D637" s="51" t="s">
        <v>304</v>
      </c>
      <c r="E637" s="77">
        <v>81975</v>
      </c>
      <c r="F637" s="68">
        <v>78486.27</v>
      </c>
      <c r="G637" s="68">
        <v>78486.27</v>
      </c>
      <c r="H637" s="68">
        <v>78486.27</v>
      </c>
      <c r="I637" s="68">
        <v>0</v>
      </c>
      <c r="J637" s="68">
        <v>78486.27</v>
      </c>
      <c r="K637" s="68">
        <v>0</v>
      </c>
      <c r="L637" s="68">
        <v>0</v>
      </c>
      <c r="M637" s="68">
        <v>0</v>
      </c>
      <c r="N637" s="68">
        <v>0</v>
      </c>
      <c r="O637" s="68">
        <v>0</v>
      </c>
      <c r="P637" s="68">
        <v>0</v>
      </c>
      <c r="Q637" s="68">
        <v>0</v>
      </c>
      <c r="R637" s="162">
        <f t="shared" si="142"/>
        <v>0.95744153705397994</v>
      </c>
    </row>
    <row r="638" spans="1:18" ht="15" thickBot="1">
      <c r="A638" s="882"/>
      <c r="B638" s="883"/>
      <c r="C638" s="883" t="s">
        <v>971</v>
      </c>
      <c r="D638" s="902" t="s">
        <v>16</v>
      </c>
      <c r="E638" s="903">
        <v>25</v>
      </c>
      <c r="F638" s="904">
        <v>23</v>
      </c>
      <c r="G638" s="904">
        <v>23</v>
      </c>
      <c r="H638" s="904">
        <v>23</v>
      </c>
      <c r="I638" s="904">
        <v>0</v>
      </c>
      <c r="J638" s="904">
        <v>23</v>
      </c>
      <c r="K638" s="904">
        <v>0</v>
      </c>
      <c r="L638" s="904">
        <v>0</v>
      </c>
      <c r="M638" s="904">
        <v>0</v>
      </c>
      <c r="N638" s="904">
        <v>0</v>
      </c>
      <c r="O638" s="904">
        <v>0</v>
      </c>
      <c r="P638" s="904">
        <v>0</v>
      </c>
      <c r="Q638" s="904">
        <v>0</v>
      </c>
      <c r="R638" s="905">
        <f t="shared" si="142"/>
        <v>0.92</v>
      </c>
    </row>
    <row r="639" spans="1:18" ht="18" customHeight="1" thickBot="1">
      <c r="A639" s="890"/>
      <c r="B639" s="891"/>
      <c r="C639" s="891"/>
      <c r="D639" s="907" t="s">
        <v>405</v>
      </c>
      <c r="E639" s="892">
        <f>SUM(E538+E583+E589+E554+E546+E595)</f>
        <v>30724512.25</v>
      </c>
      <c r="F639" s="892">
        <f t="shared" ref="F639:Q639" si="145">SUM(F538+F583+F589+F554+F546+F595)</f>
        <v>30561979.719999991</v>
      </c>
      <c r="G639" s="892">
        <f t="shared" si="145"/>
        <v>30561979.719999991</v>
      </c>
      <c r="H639" s="892">
        <f t="shared" si="145"/>
        <v>2178033.54</v>
      </c>
      <c r="I639" s="892">
        <f t="shared" si="145"/>
        <v>961358.22</v>
      </c>
      <c r="J639" s="892">
        <f t="shared" si="145"/>
        <v>1216675.3199999998</v>
      </c>
      <c r="K639" s="892">
        <f t="shared" si="145"/>
        <v>15248.02</v>
      </c>
      <c r="L639" s="892">
        <f t="shared" si="145"/>
        <v>28368698.16</v>
      </c>
      <c r="M639" s="892">
        <f t="shared" si="145"/>
        <v>0</v>
      </c>
      <c r="N639" s="892">
        <f t="shared" si="145"/>
        <v>0</v>
      </c>
      <c r="O639" s="892">
        <f t="shared" si="145"/>
        <v>0</v>
      </c>
      <c r="P639" s="892">
        <f t="shared" si="145"/>
        <v>0</v>
      </c>
      <c r="Q639" s="893">
        <f t="shared" si="145"/>
        <v>0</v>
      </c>
      <c r="R639" s="894">
        <f>SUM(F639/E639)</f>
        <v>0.99471000455019398</v>
      </c>
    </row>
    <row r="640" spans="1:18" ht="15" thickBot="1">
      <c r="A640" s="898"/>
      <c r="B640" s="898"/>
      <c r="C640" s="898"/>
      <c r="D640" s="908"/>
      <c r="E640" s="909"/>
      <c r="F640" s="909"/>
      <c r="G640" s="910"/>
      <c r="H640" s="910"/>
      <c r="I640" s="910"/>
      <c r="J640" s="910"/>
      <c r="K640" s="910"/>
      <c r="L640" s="910"/>
      <c r="M640" s="910"/>
      <c r="N640" s="910"/>
      <c r="O640" s="910"/>
      <c r="P640" s="910"/>
      <c r="Q640" s="910"/>
      <c r="R640" s="911"/>
    </row>
    <row r="641" spans="1:18" ht="15" thickBot="1">
      <c r="A641" s="890"/>
      <c r="B641" s="891"/>
      <c r="C641" s="891"/>
      <c r="D641" s="907" t="s">
        <v>340</v>
      </c>
      <c r="E641" s="892">
        <f t="shared" ref="E641:Q641" si="146">SUM(E535+E639)</f>
        <v>109287819.99000001</v>
      </c>
      <c r="F641" s="892">
        <f t="shared" si="146"/>
        <v>105762159.30000001</v>
      </c>
      <c r="G641" s="892">
        <f t="shared" si="146"/>
        <v>83902204.429999992</v>
      </c>
      <c r="H641" s="892">
        <f t="shared" si="146"/>
        <v>42463818.129999988</v>
      </c>
      <c r="I641" s="892">
        <f t="shared" si="146"/>
        <v>26207614.260000002</v>
      </c>
      <c r="J641" s="892">
        <f t="shared" si="146"/>
        <v>16256203.870000001</v>
      </c>
      <c r="K641" s="892">
        <f t="shared" si="146"/>
        <v>8323248.7799999993</v>
      </c>
      <c r="L641" s="892">
        <f t="shared" si="146"/>
        <v>31129735.399999999</v>
      </c>
      <c r="M641" s="892">
        <f t="shared" si="146"/>
        <v>1444733.79</v>
      </c>
      <c r="N641" s="892">
        <f t="shared" si="146"/>
        <v>540668.32999999996</v>
      </c>
      <c r="O641" s="892">
        <f t="shared" si="146"/>
        <v>21859954.870000001</v>
      </c>
      <c r="P641" s="892">
        <f t="shared" si="146"/>
        <v>21859954.870000001</v>
      </c>
      <c r="Q641" s="893">
        <f t="shared" si="146"/>
        <v>11890821.279999999</v>
      </c>
      <c r="R641" s="894">
        <f>SUM(F641/E641)</f>
        <v>0.96773967409796813</v>
      </c>
    </row>
    <row r="642" spans="1:18" ht="15" thickBot="1">
      <c r="A642" s="915"/>
      <c r="B642" s="915"/>
      <c r="C642" s="915"/>
      <c r="D642" s="908"/>
      <c r="E642" s="909"/>
      <c r="F642" s="909"/>
      <c r="G642" s="910"/>
      <c r="H642" s="910"/>
      <c r="I642" s="910"/>
      <c r="J642" s="910"/>
      <c r="K642" s="910"/>
      <c r="L642" s="910"/>
      <c r="M642" s="910"/>
      <c r="N642" s="910"/>
      <c r="O642" s="910"/>
      <c r="P642" s="916"/>
      <c r="Q642" s="917"/>
      <c r="R642" s="911"/>
    </row>
    <row r="643" spans="1:18" ht="15" thickBot="1">
      <c r="A643" s="919"/>
      <c r="B643" s="920"/>
      <c r="C643" s="920"/>
      <c r="D643" s="907" t="s">
        <v>341</v>
      </c>
      <c r="E643" s="892">
        <f>SUM(E644:E645)</f>
        <v>5293039</v>
      </c>
      <c r="F643" s="892">
        <f>SUM(F644:F645)</f>
        <v>5303039</v>
      </c>
      <c r="G643" s="893"/>
      <c r="H643" s="893"/>
      <c r="I643" s="893"/>
      <c r="J643" s="893"/>
      <c r="K643" s="893"/>
      <c r="L643" s="893"/>
      <c r="M643" s="893"/>
      <c r="N643" s="893"/>
      <c r="O643" s="921"/>
      <c r="P643" s="922"/>
      <c r="Q643" s="923"/>
      <c r="R643" s="894">
        <f>SUM(F643/E643)</f>
        <v>1.0018892738179332</v>
      </c>
    </row>
    <row r="644" spans="1:18" ht="16.5">
      <c r="A644" s="912"/>
      <c r="B644" s="912"/>
      <c r="C644" s="912"/>
      <c r="D644" s="918" t="s">
        <v>734</v>
      </c>
      <c r="E644" s="906">
        <v>4501720</v>
      </c>
      <c r="F644" s="906">
        <v>4501720</v>
      </c>
      <c r="G644" s="889"/>
      <c r="H644" s="889"/>
      <c r="I644" s="889"/>
      <c r="J644" s="889"/>
      <c r="K644" s="889"/>
      <c r="L644" s="889"/>
      <c r="M644" s="889"/>
      <c r="N644" s="889"/>
      <c r="O644" s="261"/>
      <c r="P644" s="913"/>
      <c r="Q644" s="914"/>
      <c r="R644" s="897"/>
    </row>
    <row r="645" spans="1:18" ht="16.5">
      <c r="A645" s="91"/>
      <c r="B645" s="91"/>
      <c r="C645" s="91"/>
      <c r="D645" s="90" t="s">
        <v>973</v>
      </c>
      <c r="E645" s="591">
        <v>791319</v>
      </c>
      <c r="F645" s="591">
        <v>801319</v>
      </c>
      <c r="G645" s="57"/>
      <c r="H645" s="57"/>
      <c r="I645" s="57"/>
      <c r="J645" s="57"/>
      <c r="K645" s="57"/>
      <c r="L645" s="57"/>
      <c r="M645" s="57"/>
      <c r="N645" s="57"/>
      <c r="O645" s="59"/>
      <c r="P645" s="66"/>
      <c r="Q645" s="92"/>
      <c r="R645" s="94"/>
    </row>
    <row r="646" spans="1:18" ht="15" thickBot="1">
      <c r="A646" s="924"/>
      <c r="B646" s="924"/>
      <c r="C646" s="924"/>
      <c r="D646" s="925"/>
      <c r="E646" s="886"/>
      <c r="F646" s="896"/>
      <c r="G646" s="886"/>
      <c r="H646" s="886"/>
      <c r="I646" s="886"/>
      <c r="J646" s="886"/>
      <c r="K646" s="886"/>
      <c r="L646" s="886"/>
      <c r="M646" s="886"/>
      <c r="N646" s="886"/>
      <c r="O646" s="886"/>
      <c r="P646" s="926"/>
      <c r="Q646" s="927"/>
      <c r="R646" s="887"/>
    </row>
    <row r="647" spans="1:18" ht="15" thickBot="1">
      <c r="A647" s="919"/>
      <c r="B647" s="920"/>
      <c r="C647" s="920"/>
      <c r="D647" s="907" t="s">
        <v>145</v>
      </c>
      <c r="E647" s="930">
        <f>SUM(E643+E641)</f>
        <v>114580858.99000001</v>
      </c>
      <c r="F647" s="930">
        <f>SUM(F643+F641)</f>
        <v>111065198.30000001</v>
      </c>
      <c r="G647" s="930"/>
      <c r="H647" s="930"/>
      <c r="I647" s="930"/>
      <c r="J647" s="930"/>
      <c r="K647" s="930"/>
      <c r="L647" s="930"/>
      <c r="M647" s="930"/>
      <c r="N647" s="930"/>
      <c r="O647" s="921"/>
      <c r="P647" s="922"/>
      <c r="Q647" s="923"/>
      <c r="R647" s="894">
        <f>SUM(F647/E647)</f>
        <v>0.96931720776934627</v>
      </c>
    </row>
    <row r="648" spans="1:18">
      <c r="A648" s="928"/>
      <c r="B648" s="928"/>
      <c r="C648" s="928"/>
      <c r="D648" s="929"/>
      <c r="E648" s="906"/>
      <c r="F648" s="906"/>
      <c r="G648" s="261"/>
      <c r="H648" s="913"/>
      <c r="I648" s="906"/>
      <c r="J648" s="913"/>
      <c r="K648" s="913"/>
      <c r="L648" s="913"/>
      <c r="M648" s="913"/>
      <c r="N648" s="913"/>
      <c r="O648" s="261"/>
      <c r="P648" s="913"/>
      <c r="Q648" s="914"/>
      <c r="R648" s="878"/>
    </row>
    <row r="649" spans="1:18">
      <c r="A649" s="5"/>
      <c r="B649" s="5"/>
      <c r="C649" s="5"/>
      <c r="D649" s="5"/>
      <c r="E649" s="5"/>
      <c r="F649" s="5"/>
      <c r="G649" s="5"/>
      <c r="H649" s="5"/>
    </row>
    <row r="650" spans="1:18">
      <c r="A650" s="5"/>
      <c r="B650" s="5"/>
      <c r="C650" s="5"/>
      <c r="D650" s="5"/>
      <c r="E650" s="5"/>
      <c r="F650" s="5"/>
      <c r="G650" s="5"/>
      <c r="H650" s="5"/>
    </row>
    <row r="651" spans="1:18">
      <c r="A651" s="5"/>
      <c r="B651" s="5"/>
      <c r="C651" s="5"/>
      <c r="D651" s="6"/>
      <c r="E651" s="6"/>
      <c r="F651" s="16"/>
      <c r="G651" s="5"/>
      <c r="H651" s="5"/>
      <c r="I651" s="11"/>
    </row>
    <row r="652" spans="1:18">
      <c r="A652" s="5"/>
      <c r="B652" s="5"/>
      <c r="C652" s="5"/>
      <c r="D652" s="5"/>
      <c r="E652" s="5"/>
      <c r="F652" s="5"/>
      <c r="G652" s="7"/>
      <c r="H652" s="5"/>
      <c r="N652" s="12"/>
    </row>
    <row r="653" spans="1:18">
      <c r="A653" s="5"/>
      <c r="B653" s="5"/>
      <c r="C653" s="5"/>
      <c r="D653" s="6"/>
      <c r="E653" s="6"/>
      <c r="F653" s="8"/>
      <c r="G653" s="9"/>
      <c r="H653" s="5"/>
    </row>
    <row r="654" spans="1:18">
      <c r="A654" s="5"/>
      <c r="B654" s="5"/>
      <c r="C654" s="5"/>
      <c r="D654" s="5"/>
      <c r="E654" s="5"/>
      <c r="F654" s="5"/>
      <c r="G654" s="9"/>
      <c r="H654" s="5"/>
    </row>
    <row r="655" spans="1:18">
      <c r="A655" s="5"/>
      <c r="B655" s="5"/>
      <c r="C655" s="5"/>
      <c r="D655" s="5"/>
      <c r="E655" s="5"/>
      <c r="F655" s="5"/>
      <c r="G655" s="9"/>
      <c r="H655" s="5"/>
    </row>
    <row r="656" spans="1:18">
      <c r="D656" s="10"/>
      <c r="E656" s="10"/>
      <c r="F656" s="10"/>
      <c r="G656" s="11"/>
      <c r="I656" s="11"/>
    </row>
    <row r="657" spans="7:7">
      <c r="G657" s="12"/>
    </row>
    <row r="658" spans="7:7">
      <c r="G658" s="12"/>
    </row>
    <row r="659" spans="7:7">
      <c r="G659" s="12"/>
    </row>
    <row r="660" spans="7:7">
      <c r="G660" s="12"/>
    </row>
  </sheetData>
  <mergeCells count="18">
    <mergeCell ref="L6:L7"/>
    <mergeCell ref="R4:R7"/>
    <mergeCell ref="M6:M7"/>
    <mergeCell ref="N6:N7"/>
    <mergeCell ref="E4:E7"/>
    <mergeCell ref="P6:P7"/>
    <mergeCell ref="G4:Q4"/>
    <mergeCell ref="G5:G7"/>
    <mergeCell ref="H5:N5"/>
    <mergeCell ref="O5:O7"/>
    <mergeCell ref="P5:Q5"/>
    <mergeCell ref="H6:H7"/>
    <mergeCell ref="K6:K7"/>
    <mergeCell ref="A4:A7"/>
    <mergeCell ref="B4:B7"/>
    <mergeCell ref="C4:C7"/>
    <mergeCell ref="D4:D7"/>
    <mergeCell ref="F4:F7"/>
  </mergeCells>
  <pageMargins left="3.937007874015748E-2" right="3.937007874015748E-2" top="0.35433070866141736" bottom="0.35433070866141736" header="0.31496062992125984" footer="0.31496062992125984"/>
  <pageSetup paperSize="9" fitToWidth="0" fitToHeight="0" orientation="landscape" r:id="rId1"/>
  <headerFoot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topLeftCell="A9" zoomScaleNormal="100" workbookViewId="0">
      <selection activeCell="B18" sqref="B18"/>
    </sheetView>
  </sheetViews>
  <sheetFormatPr defaultRowHeight="12.75"/>
  <cols>
    <col min="1" max="1" width="4.125" style="17" customWidth="1"/>
    <col min="2" max="2" width="56.625" style="17" customWidth="1"/>
    <col min="3" max="3" width="12.625" style="17" customWidth="1"/>
    <col min="4" max="4" width="15.375" style="17" customWidth="1"/>
    <col min="5" max="5" width="13.5" style="17" customWidth="1"/>
    <col min="6" max="6" width="11" style="17" customWidth="1"/>
    <col min="7" max="256" width="9" style="17"/>
    <col min="257" max="257" width="4.125" style="17" customWidth="1"/>
    <col min="258" max="258" width="43.625" style="17" customWidth="1"/>
    <col min="259" max="259" width="12.625" style="17" customWidth="1"/>
    <col min="260" max="260" width="15.375" style="17" customWidth="1"/>
    <col min="261" max="512" width="9" style="17"/>
    <col min="513" max="513" width="4.125" style="17" customWidth="1"/>
    <col min="514" max="514" width="43.625" style="17" customWidth="1"/>
    <col min="515" max="515" width="12.625" style="17" customWidth="1"/>
    <col min="516" max="516" width="15.375" style="17" customWidth="1"/>
    <col min="517" max="768" width="9" style="17"/>
    <col min="769" max="769" width="4.125" style="17" customWidth="1"/>
    <col min="770" max="770" width="43.625" style="17" customWidth="1"/>
    <col min="771" max="771" width="12.625" style="17" customWidth="1"/>
    <col min="772" max="772" width="15.375" style="17" customWidth="1"/>
    <col min="773" max="1024" width="9" style="17"/>
    <col min="1025" max="1025" width="4.125" style="17" customWidth="1"/>
    <col min="1026" max="1026" width="43.625" style="17" customWidth="1"/>
    <col min="1027" max="1027" width="12.625" style="17" customWidth="1"/>
    <col min="1028" max="1028" width="15.375" style="17" customWidth="1"/>
    <col min="1029" max="1280" width="9" style="17"/>
    <col min="1281" max="1281" width="4.125" style="17" customWidth="1"/>
    <col min="1282" max="1282" width="43.625" style="17" customWidth="1"/>
    <col min="1283" max="1283" width="12.625" style="17" customWidth="1"/>
    <col min="1284" max="1284" width="15.375" style="17" customWidth="1"/>
    <col min="1285" max="1536" width="9" style="17"/>
    <col min="1537" max="1537" width="4.125" style="17" customWidth="1"/>
    <col min="1538" max="1538" width="43.625" style="17" customWidth="1"/>
    <col min="1539" max="1539" width="12.625" style="17" customWidth="1"/>
    <col min="1540" max="1540" width="15.375" style="17" customWidth="1"/>
    <col min="1541" max="1792" width="9" style="17"/>
    <col min="1793" max="1793" width="4.125" style="17" customWidth="1"/>
    <col min="1794" max="1794" width="43.625" style="17" customWidth="1"/>
    <col min="1795" max="1795" width="12.625" style="17" customWidth="1"/>
    <col min="1796" max="1796" width="15.375" style="17" customWidth="1"/>
    <col min="1797" max="2048" width="9" style="17"/>
    <col min="2049" max="2049" width="4.125" style="17" customWidth="1"/>
    <col min="2050" max="2050" width="43.625" style="17" customWidth="1"/>
    <col min="2051" max="2051" width="12.625" style="17" customWidth="1"/>
    <col min="2052" max="2052" width="15.375" style="17" customWidth="1"/>
    <col min="2053" max="2304" width="9" style="17"/>
    <col min="2305" max="2305" width="4.125" style="17" customWidth="1"/>
    <col min="2306" max="2306" width="43.625" style="17" customWidth="1"/>
    <col min="2307" max="2307" width="12.625" style="17" customWidth="1"/>
    <col min="2308" max="2308" width="15.375" style="17" customWidth="1"/>
    <col min="2309" max="2560" width="9" style="17"/>
    <col min="2561" max="2561" width="4.125" style="17" customWidth="1"/>
    <col min="2562" max="2562" width="43.625" style="17" customWidth="1"/>
    <col min="2563" max="2563" width="12.625" style="17" customWidth="1"/>
    <col min="2564" max="2564" width="15.375" style="17" customWidth="1"/>
    <col min="2565" max="2816" width="9" style="17"/>
    <col min="2817" max="2817" width="4.125" style="17" customWidth="1"/>
    <col min="2818" max="2818" width="43.625" style="17" customWidth="1"/>
    <col min="2819" max="2819" width="12.625" style="17" customWidth="1"/>
    <col min="2820" max="2820" width="15.375" style="17" customWidth="1"/>
    <col min="2821" max="3072" width="9" style="17"/>
    <col min="3073" max="3073" width="4.125" style="17" customWidth="1"/>
    <col min="3074" max="3074" width="43.625" style="17" customWidth="1"/>
    <col min="3075" max="3075" width="12.625" style="17" customWidth="1"/>
    <col min="3076" max="3076" width="15.375" style="17" customWidth="1"/>
    <col min="3077" max="3328" width="9" style="17"/>
    <col min="3329" max="3329" width="4.125" style="17" customWidth="1"/>
    <col min="3330" max="3330" width="43.625" style="17" customWidth="1"/>
    <col min="3331" max="3331" width="12.625" style="17" customWidth="1"/>
    <col min="3332" max="3332" width="15.375" style="17" customWidth="1"/>
    <col min="3333" max="3584" width="9" style="17"/>
    <col min="3585" max="3585" width="4.125" style="17" customWidth="1"/>
    <col min="3586" max="3586" width="43.625" style="17" customWidth="1"/>
    <col min="3587" max="3587" width="12.625" style="17" customWidth="1"/>
    <col min="3588" max="3588" width="15.375" style="17" customWidth="1"/>
    <col min="3589" max="3840" width="9" style="17"/>
    <col min="3841" max="3841" width="4.125" style="17" customWidth="1"/>
    <col min="3842" max="3842" width="43.625" style="17" customWidth="1"/>
    <col min="3843" max="3843" width="12.625" style="17" customWidth="1"/>
    <col min="3844" max="3844" width="15.375" style="17" customWidth="1"/>
    <col min="3845" max="4096" width="9" style="17"/>
    <col min="4097" max="4097" width="4.125" style="17" customWidth="1"/>
    <col min="4098" max="4098" width="43.625" style="17" customWidth="1"/>
    <col min="4099" max="4099" width="12.625" style="17" customWidth="1"/>
    <col min="4100" max="4100" width="15.375" style="17" customWidth="1"/>
    <col min="4101" max="4352" width="9" style="17"/>
    <col min="4353" max="4353" width="4.125" style="17" customWidth="1"/>
    <col min="4354" max="4354" width="43.625" style="17" customWidth="1"/>
    <col min="4355" max="4355" width="12.625" style="17" customWidth="1"/>
    <col min="4356" max="4356" width="15.375" style="17" customWidth="1"/>
    <col min="4357" max="4608" width="9" style="17"/>
    <col min="4609" max="4609" width="4.125" style="17" customWidth="1"/>
    <col min="4610" max="4610" width="43.625" style="17" customWidth="1"/>
    <col min="4611" max="4611" width="12.625" style="17" customWidth="1"/>
    <col min="4612" max="4612" width="15.375" style="17" customWidth="1"/>
    <col min="4613" max="4864" width="9" style="17"/>
    <col min="4865" max="4865" width="4.125" style="17" customWidth="1"/>
    <col min="4866" max="4866" width="43.625" style="17" customWidth="1"/>
    <col min="4867" max="4867" width="12.625" style="17" customWidth="1"/>
    <col min="4868" max="4868" width="15.375" style="17" customWidth="1"/>
    <col min="4869" max="5120" width="9" style="17"/>
    <col min="5121" max="5121" width="4.125" style="17" customWidth="1"/>
    <col min="5122" max="5122" width="43.625" style="17" customWidth="1"/>
    <col min="5123" max="5123" width="12.625" style="17" customWidth="1"/>
    <col min="5124" max="5124" width="15.375" style="17" customWidth="1"/>
    <col min="5125" max="5376" width="9" style="17"/>
    <col min="5377" max="5377" width="4.125" style="17" customWidth="1"/>
    <col min="5378" max="5378" width="43.625" style="17" customWidth="1"/>
    <col min="5379" max="5379" width="12.625" style="17" customWidth="1"/>
    <col min="5380" max="5380" width="15.375" style="17" customWidth="1"/>
    <col min="5381" max="5632" width="9" style="17"/>
    <col min="5633" max="5633" width="4.125" style="17" customWidth="1"/>
    <col min="5634" max="5634" width="43.625" style="17" customWidth="1"/>
    <col min="5635" max="5635" width="12.625" style="17" customWidth="1"/>
    <col min="5636" max="5636" width="15.375" style="17" customWidth="1"/>
    <col min="5637" max="5888" width="9" style="17"/>
    <col min="5889" max="5889" width="4.125" style="17" customWidth="1"/>
    <col min="5890" max="5890" width="43.625" style="17" customWidth="1"/>
    <col min="5891" max="5891" width="12.625" style="17" customWidth="1"/>
    <col min="5892" max="5892" width="15.375" style="17" customWidth="1"/>
    <col min="5893" max="6144" width="9" style="17"/>
    <col min="6145" max="6145" width="4.125" style="17" customWidth="1"/>
    <col min="6146" max="6146" width="43.625" style="17" customWidth="1"/>
    <col min="6147" max="6147" width="12.625" style="17" customWidth="1"/>
    <col min="6148" max="6148" width="15.375" style="17" customWidth="1"/>
    <col min="6149" max="6400" width="9" style="17"/>
    <col min="6401" max="6401" width="4.125" style="17" customWidth="1"/>
    <col min="6402" max="6402" width="43.625" style="17" customWidth="1"/>
    <col min="6403" max="6403" width="12.625" style="17" customWidth="1"/>
    <col min="6404" max="6404" width="15.375" style="17" customWidth="1"/>
    <col min="6405" max="6656" width="9" style="17"/>
    <col min="6657" max="6657" width="4.125" style="17" customWidth="1"/>
    <col min="6658" max="6658" width="43.625" style="17" customWidth="1"/>
    <col min="6659" max="6659" width="12.625" style="17" customWidth="1"/>
    <col min="6660" max="6660" width="15.375" style="17" customWidth="1"/>
    <col min="6661" max="6912" width="9" style="17"/>
    <col min="6913" max="6913" width="4.125" style="17" customWidth="1"/>
    <col min="6914" max="6914" width="43.625" style="17" customWidth="1"/>
    <col min="6915" max="6915" width="12.625" style="17" customWidth="1"/>
    <col min="6916" max="6916" width="15.375" style="17" customWidth="1"/>
    <col min="6917" max="7168" width="9" style="17"/>
    <col min="7169" max="7169" width="4.125" style="17" customWidth="1"/>
    <col min="7170" max="7170" width="43.625" style="17" customWidth="1"/>
    <col min="7171" max="7171" width="12.625" style="17" customWidth="1"/>
    <col min="7172" max="7172" width="15.375" style="17" customWidth="1"/>
    <col min="7173" max="7424" width="9" style="17"/>
    <col min="7425" max="7425" width="4.125" style="17" customWidth="1"/>
    <col min="7426" max="7426" width="43.625" style="17" customWidth="1"/>
    <col min="7427" max="7427" width="12.625" style="17" customWidth="1"/>
    <col min="7428" max="7428" width="15.375" style="17" customWidth="1"/>
    <col min="7429" max="7680" width="9" style="17"/>
    <col min="7681" max="7681" width="4.125" style="17" customWidth="1"/>
    <col min="7682" max="7682" width="43.625" style="17" customWidth="1"/>
    <col min="7683" max="7683" width="12.625" style="17" customWidth="1"/>
    <col min="7684" max="7684" width="15.375" style="17" customWidth="1"/>
    <col min="7685" max="7936" width="9" style="17"/>
    <col min="7937" max="7937" width="4.125" style="17" customWidth="1"/>
    <col min="7938" max="7938" width="43.625" style="17" customWidth="1"/>
    <col min="7939" max="7939" width="12.625" style="17" customWidth="1"/>
    <col min="7940" max="7940" width="15.375" style="17" customWidth="1"/>
    <col min="7941" max="8192" width="9" style="17"/>
    <col min="8193" max="8193" width="4.125" style="17" customWidth="1"/>
    <col min="8194" max="8194" width="43.625" style="17" customWidth="1"/>
    <col min="8195" max="8195" width="12.625" style="17" customWidth="1"/>
    <col min="8196" max="8196" width="15.375" style="17" customWidth="1"/>
    <col min="8197" max="8448" width="9" style="17"/>
    <col min="8449" max="8449" width="4.125" style="17" customWidth="1"/>
    <col min="8450" max="8450" width="43.625" style="17" customWidth="1"/>
    <col min="8451" max="8451" width="12.625" style="17" customWidth="1"/>
    <col min="8452" max="8452" width="15.375" style="17" customWidth="1"/>
    <col min="8453" max="8704" width="9" style="17"/>
    <col min="8705" max="8705" width="4.125" style="17" customWidth="1"/>
    <col min="8706" max="8706" width="43.625" style="17" customWidth="1"/>
    <col min="8707" max="8707" width="12.625" style="17" customWidth="1"/>
    <col min="8708" max="8708" width="15.375" style="17" customWidth="1"/>
    <col min="8709" max="8960" width="9" style="17"/>
    <col min="8961" max="8961" width="4.125" style="17" customWidth="1"/>
    <col min="8962" max="8962" width="43.625" style="17" customWidth="1"/>
    <col min="8963" max="8963" width="12.625" style="17" customWidth="1"/>
    <col min="8964" max="8964" width="15.375" style="17" customWidth="1"/>
    <col min="8965" max="9216" width="9" style="17"/>
    <col min="9217" max="9217" width="4.125" style="17" customWidth="1"/>
    <col min="9218" max="9218" width="43.625" style="17" customWidth="1"/>
    <col min="9219" max="9219" width="12.625" style="17" customWidth="1"/>
    <col min="9220" max="9220" width="15.375" style="17" customWidth="1"/>
    <col min="9221" max="9472" width="9" style="17"/>
    <col min="9473" max="9473" width="4.125" style="17" customWidth="1"/>
    <col min="9474" max="9474" width="43.625" style="17" customWidth="1"/>
    <col min="9475" max="9475" width="12.625" style="17" customWidth="1"/>
    <col min="9476" max="9476" width="15.375" style="17" customWidth="1"/>
    <col min="9477" max="9728" width="9" style="17"/>
    <col min="9729" max="9729" width="4.125" style="17" customWidth="1"/>
    <col min="9730" max="9730" width="43.625" style="17" customWidth="1"/>
    <col min="9731" max="9731" width="12.625" style="17" customWidth="1"/>
    <col min="9732" max="9732" width="15.375" style="17" customWidth="1"/>
    <col min="9733" max="9984" width="9" style="17"/>
    <col min="9985" max="9985" width="4.125" style="17" customWidth="1"/>
    <col min="9986" max="9986" width="43.625" style="17" customWidth="1"/>
    <col min="9987" max="9987" width="12.625" style="17" customWidth="1"/>
    <col min="9988" max="9988" width="15.375" style="17" customWidth="1"/>
    <col min="9989" max="10240" width="9" style="17"/>
    <col min="10241" max="10241" width="4.125" style="17" customWidth="1"/>
    <col min="10242" max="10242" width="43.625" style="17" customWidth="1"/>
    <col min="10243" max="10243" width="12.625" style="17" customWidth="1"/>
    <col min="10244" max="10244" width="15.375" style="17" customWidth="1"/>
    <col min="10245" max="10496" width="9" style="17"/>
    <col min="10497" max="10497" width="4.125" style="17" customWidth="1"/>
    <col min="10498" max="10498" width="43.625" style="17" customWidth="1"/>
    <col min="10499" max="10499" width="12.625" style="17" customWidth="1"/>
    <col min="10500" max="10500" width="15.375" style="17" customWidth="1"/>
    <col min="10501" max="10752" width="9" style="17"/>
    <col min="10753" max="10753" width="4.125" style="17" customWidth="1"/>
    <col min="10754" max="10754" width="43.625" style="17" customWidth="1"/>
    <col min="10755" max="10755" width="12.625" style="17" customWidth="1"/>
    <col min="10756" max="10756" width="15.375" style="17" customWidth="1"/>
    <col min="10757" max="11008" width="9" style="17"/>
    <col min="11009" max="11009" width="4.125" style="17" customWidth="1"/>
    <col min="11010" max="11010" width="43.625" style="17" customWidth="1"/>
    <col min="11011" max="11011" width="12.625" style="17" customWidth="1"/>
    <col min="11012" max="11012" width="15.375" style="17" customWidth="1"/>
    <col min="11013" max="11264" width="9" style="17"/>
    <col min="11265" max="11265" width="4.125" style="17" customWidth="1"/>
    <col min="11266" max="11266" width="43.625" style="17" customWidth="1"/>
    <col min="11267" max="11267" width="12.625" style="17" customWidth="1"/>
    <col min="11268" max="11268" width="15.375" style="17" customWidth="1"/>
    <col min="11269" max="11520" width="9" style="17"/>
    <col min="11521" max="11521" width="4.125" style="17" customWidth="1"/>
    <col min="11522" max="11522" width="43.625" style="17" customWidth="1"/>
    <col min="11523" max="11523" width="12.625" style="17" customWidth="1"/>
    <col min="11524" max="11524" width="15.375" style="17" customWidth="1"/>
    <col min="11525" max="11776" width="9" style="17"/>
    <col min="11777" max="11777" width="4.125" style="17" customWidth="1"/>
    <col min="11778" max="11778" width="43.625" style="17" customWidth="1"/>
    <col min="11779" max="11779" width="12.625" style="17" customWidth="1"/>
    <col min="11780" max="11780" width="15.375" style="17" customWidth="1"/>
    <col min="11781" max="12032" width="9" style="17"/>
    <col min="12033" max="12033" width="4.125" style="17" customWidth="1"/>
    <col min="12034" max="12034" width="43.625" style="17" customWidth="1"/>
    <col min="12035" max="12035" width="12.625" style="17" customWidth="1"/>
    <col min="12036" max="12036" width="15.375" style="17" customWidth="1"/>
    <col min="12037" max="12288" width="9" style="17"/>
    <col min="12289" max="12289" width="4.125" style="17" customWidth="1"/>
    <col min="12290" max="12290" width="43.625" style="17" customWidth="1"/>
    <col min="12291" max="12291" width="12.625" style="17" customWidth="1"/>
    <col min="12292" max="12292" width="15.375" style="17" customWidth="1"/>
    <col min="12293" max="12544" width="9" style="17"/>
    <col min="12545" max="12545" width="4.125" style="17" customWidth="1"/>
    <col min="12546" max="12546" width="43.625" style="17" customWidth="1"/>
    <col min="12547" max="12547" width="12.625" style="17" customWidth="1"/>
    <col min="12548" max="12548" width="15.375" style="17" customWidth="1"/>
    <col min="12549" max="12800" width="9" style="17"/>
    <col min="12801" max="12801" width="4.125" style="17" customWidth="1"/>
    <col min="12802" max="12802" width="43.625" style="17" customWidth="1"/>
    <col min="12803" max="12803" width="12.625" style="17" customWidth="1"/>
    <col min="12804" max="12804" width="15.375" style="17" customWidth="1"/>
    <col min="12805" max="13056" width="9" style="17"/>
    <col min="13057" max="13057" width="4.125" style="17" customWidth="1"/>
    <col min="13058" max="13058" width="43.625" style="17" customWidth="1"/>
    <col min="13059" max="13059" width="12.625" style="17" customWidth="1"/>
    <col min="13060" max="13060" width="15.375" style="17" customWidth="1"/>
    <col min="13061" max="13312" width="9" style="17"/>
    <col min="13313" max="13313" width="4.125" style="17" customWidth="1"/>
    <col min="13314" max="13314" width="43.625" style="17" customWidth="1"/>
    <col min="13315" max="13315" width="12.625" style="17" customWidth="1"/>
    <col min="13316" max="13316" width="15.375" style="17" customWidth="1"/>
    <col min="13317" max="13568" width="9" style="17"/>
    <col min="13569" max="13569" width="4.125" style="17" customWidth="1"/>
    <col min="13570" max="13570" width="43.625" style="17" customWidth="1"/>
    <col min="13571" max="13571" width="12.625" style="17" customWidth="1"/>
    <col min="13572" max="13572" width="15.375" style="17" customWidth="1"/>
    <col min="13573" max="13824" width="9" style="17"/>
    <col min="13825" max="13825" width="4.125" style="17" customWidth="1"/>
    <col min="13826" max="13826" width="43.625" style="17" customWidth="1"/>
    <col min="13827" max="13827" width="12.625" style="17" customWidth="1"/>
    <col min="13828" max="13828" width="15.375" style="17" customWidth="1"/>
    <col min="13829" max="14080" width="9" style="17"/>
    <col min="14081" max="14081" width="4.125" style="17" customWidth="1"/>
    <col min="14082" max="14082" width="43.625" style="17" customWidth="1"/>
    <col min="14083" max="14083" width="12.625" style="17" customWidth="1"/>
    <col min="14084" max="14084" width="15.375" style="17" customWidth="1"/>
    <col min="14085" max="14336" width="9" style="17"/>
    <col min="14337" max="14337" width="4.125" style="17" customWidth="1"/>
    <col min="14338" max="14338" width="43.625" style="17" customWidth="1"/>
    <col min="14339" max="14339" width="12.625" style="17" customWidth="1"/>
    <col min="14340" max="14340" width="15.375" style="17" customWidth="1"/>
    <col min="14341" max="14592" width="9" style="17"/>
    <col min="14593" max="14593" width="4.125" style="17" customWidth="1"/>
    <col min="14594" max="14594" width="43.625" style="17" customWidth="1"/>
    <col min="14595" max="14595" width="12.625" style="17" customWidth="1"/>
    <col min="14596" max="14596" width="15.375" style="17" customWidth="1"/>
    <col min="14597" max="14848" width="9" style="17"/>
    <col min="14849" max="14849" width="4.125" style="17" customWidth="1"/>
    <col min="14850" max="14850" width="43.625" style="17" customWidth="1"/>
    <col min="14851" max="14851" width="12.625" style="17" customWidth="1"/>
    <col min="14852" max="14852" width="15.375" style="17" customWidth="1"/>
    <col min="14853" max="15104" width="9" style="17"/>
    <col min="15105" max="15105" width="4.125" style="17" customWidth="1"/>
    <col min="15106" max="15106" width="43.625" style="17" customWidth="1"/>
    <col min="15107" max="15107" width="12.625" style="17" customWidth="1"/>
    <col min="15108" max="15108" width="15.375" style="17" customWidth="1"/>
    <col min="15109" max="15360" width="9" style="17"/>
    <col min="15361" max="15361" width="4.125" style="17" customWidth="1"/>
    <col min="15362" max="15362" width="43.625" style="17" customWidth="1"/>
    <col min="15363" max="15363" width="12.625" style="17" customWidth="1"/>
    <col min="15364" max="15364" width="15.375" style="17" customWidth="1"/>
    <col min="15365" max="15616" width="9" style="17"/>
    <col min="15617" max="15617" width="4.125" style="17" customWidth="1"/>
    <col min="15618" max="15618" width="43.625" style="17" customWidth="1"/>
    <col min="15619" max="15619" width="12.625" style="17" customWidth="1"/>
    <col min="15620" max="15620" width="15.375" style="17" customWidth="1"/>
    <col min="15621" max="15872" width="9" style="17"/>
    <col min="15873" max="15873" width="4.125" style="17" customWidth="1"/>
    <col min="15874" max="15874" width="43.625" style="17" customWidth="1"/>
    <col min="15875" max="15875" width="12.625" style="17" customWidth="1"/>
    <col min="15876" max="15876" width="15.375" style="17" customWidth="1"/>
    <col min="15877" max="16128" width="9" style="17"/>
    <col min="16129" max="16129" width="4.125" style="17" customWidth="1"/>
    <col min="16130" max="16130" width="43.625" style="17" customWidth="1"/>
    <col min="16131" max="16131" width="12.625" style="17" customWidth="1"/>
    <col min="16132" max="16132" width="15.375" style="17" customWidth="1"/>
    <col min="16133" max="16384" width="9" style="17"/>
  </cols>
  <sheetData>
    <row r="1" spans="1:6" ht="14.25">
      <c r="A1" s="95"/>
      <c r="B1" s="95"/>
      <c r="C1" s="95"/>
      <c r="D1" s="95"/>
      <c r="E1" s="95" t="s">
        <v>481</v>
      </c>
      <c r="F1" s="95"/>
    </row>
    <row r="2" spans="1:6" ht="35.25" customHeight="1">
      <c r="A2" s="95"/>
      <c r="B2" s="1063" t="s">
        <v>1019</v>
      </c>
      <c r="C2" s="1063"/>
      <c r="D2" s="1064"/>
      <c r="E2" s="97"/>
      <c r="F2" s="97"/>
    </row>
    <row r="3" spans="1:6" ht="15" thickBot="1">
      <c r="A3" s="95"/>
      <c r="B3" s="95"/>
      <c r="C3" s="95"/>
      <c r="D3" s="98"/>
      <c r="E3" s="95"/>
      <c r="F3" s="95"/>
    </row>
    <row r="4" spans="1:6" ht="57" customHeight="1" thickBot="1">
      <c r="A4" s="785"/>
      <c r="B4" s="786" t="s">
        <v>343</v>
      </c>
      <c r="C4" s="786" t="s">
        <v>344</v>
      </c>
      <c r="D4" s="690" t="s">
        <v>974</v>
      </c>
      <c r="E4" s="691" t="s">
        <v>975</v>
      </c>
      <c r="F4" s="692" t="s">
        <v>409</v>
      </c>
    </row>
    <row r="5" spans="1:6" ht="15" thickBot="1">
      <c r="A5" s="782" t="s">
        <v>160</v>
      </c>
      <c r="B5" s="782" t="s">
        <v>161</v>
      </c>
      <c r="C5" s="782" t="s">
        <v>162</v>
      </c>
      <c r="D5" s="783" t="s">
        <v>345</v>
      </c>
      <c r="E5" s="784">
        <v>5</v>
      </c>
      <c r="F5" s="784">
        <v>6</v>
      </c>
    </row>
    <row r="6" spans="1:6" ht="15.75" thickBot="1">
      <c r="A6" s="1065" t="s">
        <v>346</v>
      </c>
      <c r="B6" s="1066"/>
      <c r="C6" s="1067"/>
      <c r="D6" s="779">
        <f>D7+D8+D9+D10+D11+D12</f>
        <v>11217324.57</v>
      </c>
      <c r="E6" s="781">
        <f>E7+E8+E9+E10+E11+E12</f>
        <v>11217324.57</v>
      </c>
      <c r="F6" s="780">
        <f>SUM(E6/D6)</f>
        <v>1</v>
      </c>
    </row>
    <row r="7" spans="1:6" ht="40.5" customHeight="1">
      <c r="A7" s="100" t="s">
        <v>160</v>
      </c>
      <c r="B7" s="101" t="s">
        <v>347</v>
      </c>
      <c r="C7" s="100" t="s">
        <v>348</v>
      </c>
      <c r="D7" s="102">
        <v>5217324.57</v>
      </c>
      <c r="E7" s="102">
        <v>5217324.57</v>
      </c>
      <c r="F7" s="103">
        <f t="shared" ref="F7:F14" si="0">SUM(E7/D7)</f>
        <v>1</v>
      </c>
    </row>
    <row r="8" spans="1:6" ht="42" customHeight="1">
      <c r="A8" s="104" t="s">
        <v>161</v>
      </c>
      <c r="B8" s="105" t="s">
        <v>349</v>
      </c>
      <c r="C8" s="104" t="s">
        <v>350</v>
      </c>
      <c r="D8" s="106">
        <v>6000000</v>
      </c>
      <c r="E8" s="107">
        <v>6000000</v>
      </c>
      <c r="F8" s="108">
        <f t="shared" si="0"/>
        <v>1</v>
      </c>
    </row>
    <row r="9" spans="1:6" ht="46.5" customHeight="1">
      <c r="A9" s="104" t="s">
        <v>162</v>
      </c>
      <c r="B9" s="105" t="s">
        <v>351</v>
      </c>
      <c r="C9" s="104" t="s">
        <v>352</v>
      </c>
      <c r="D9" s="109">
        <v>0</v>
      </c>
      <c r="E9" s="107">
        <v>0</v>
      </c>
      <c r="F9" s="110"/>
    </row>
    <row r="10" spans="1:6" ht="34.5" customHeight="1">
      <c r="A10" s="104" t="s">
        <v>345</v>
      </c>
      <c r="B10" s="105" t="s">
        <v>353</v>
      </c>
      <c r="C10" s="111">
        <v>931</v>
      </c>
      <c r="D10" s="109">
        <v>0</v>
      </c>
      <c r="E10" s="107">
        <v>0</v>
      </c>
      <c r="F10" s="110"/>
    </row>
    <row r="11" spans="1:6" ht="28.5" customHeight="1">
      <c r="A11" s="104" t="s">
        <v>354</v>
      </c>
      <c r="B11" s="112" t="s">
        <v>355</v>
      </c>
      <c r="C11" s="111">
        <v>957</v>
      </c>
      <c r="D11" s="109">
        <v>0</v>
      </c>
      <c r="E11" s="107">
        <v>0</v>
      </c>
      <c r="F11" s="110"/>
    </row>
    <row r="12" spans="1:6" ht="57.75" customHeight="1" thickBot="1">
      <c r="A12" s="99" t="s">
        <v>356</v>
      </c>
      <c r="B12" s="113" t="s">
        <v>357</v>
      </c>
      <c r="C12" s="99" t="s">
        <v>358</v>
      </c>
      <c r="D12" s="114">
        <v>0</v>
      </c>
      <c r="E12" s="115">
        <v>0</v>
      </c>
      <c r="F12" s="116"/>
    </row>
    <row r="13" spans="1:6" ht="15.75" thickBot="1">
      <c r="A13" s="1065" t="s">
        <v>359</v>
      </c>
      <c r="B13" s="1066"/>
      <c r="C13" s="1067"/>
      <c r="D13" s="779">
        <f>D14+D15+D16+D17+D18</f>
        <v>5293039</v>
      </c>
      <c r="E13" s="779">
        <f>E14+E15+E16+E17+E18</f>
        <v>5303039</v>
      </c>
      <c r="F13" s="780">
        <f t="shared" si="0"/>
        <v>1.0018892738179332</v>
      </c>
    </row>
    <row r="14" spans="1:6" ht="30.75" customHeight="1">
      <c r="A14" s="100" t="s">
        <v>160</v>
      </c>
      <c r="B14" s="101" t="s">
        <v>360</v>
      </c>
      <c r="C14" s="100" t="s">
        <v>361</v>
      </c>
      <c r="D14" s="117">
        <v>4501720</v>
      </c>
      <c r="E14" s="117">
        <v>4501720</v>
      </c>
      <c r="F14" s="118">
        <f t="shared" si="0"/>
        <v>1</v>
      </c>
    </row>
    <row r="15" spans="1:6" ht="56.25" customHeight="1">
      <c r="A15" s="104" t="s">
        <v>161</v>
      </c>
      <c r="B15" s="105" t="s">
        <v>362</v>
      </c>
      <c r="C15" s="104" t="s">
        <v>363</v>
      </c>
      <c r="D15" s="109">
        <v>0</v>
      </c>
      <c r="E15" s="119">
        <v>0</v>
      </c>
      <c r="F15" s="110"/>
    </row>
    <row r="16" spans="1:6" ht="25.5" customHeight="1">
      <c r="A16" s="104" t="s">
        <v>162</v>
      </c>
      <c r="B16" s="105" t="s">
        <v>364</v>
      </c>
      <c r="C16" s="104" t="s">
        <v>365</v>
      </c>
      <c r="D16" s="109">
        <v>0</v>
      </c>
      <c r="E16" s="119">
        <v>0</v>
      </c>
      <c r="F16" s="110"/>
    </row>
    <row r="17" spans="1:6" ht="31.5" customHeight="1">
      <c r="A17" s="99" t="s">
        <v>345</v>
      </c>
      <c r="B17" s="113" t="s">
        <v>366</v>
      </c>
      <c r="C17" s="99" t="s">
        <v>367</v>
      </c>
      <c r="D17" s="114">
        <v>0</v>
      </c>
      <c r="E17" s="588">
        <v>0</v>
      </c>
      <c r="F17" s="172"/>
    </row>
    <row r="18" spans="1:6" ht="28.5" customHeight="1">
      <c r="A18" s="590">
        <v>5</v>
      </c>
      <c r="B18" s="585" t="s">
        <v>972</v>
      </c>
      <c r="C18" s="590">
        <v>964</v>
      </c>
      <c r="D18" s="589">
        <v>791319</v>
      </c>
      <c r="E18" s="589">
        <v>801319</v>
      </c>
      <c r="F18" s="592">
        <f t="shared" ref="F18" si="1">SUM(E18/D18)</f>
        <v>1.0126371286421785</v>
      </c>
    </row>
  </sheetData>
  <mergeCells count="3">
    <mergeCell ref="B2:D2"/>
    <mergeCell ref="A6:C6"/>
    <mergeCell ref="A13:C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activeCell="G8" sqref="G8"/>
    </sheetView>
  </sheetViews>
  <sheetFormatPr defaultRowHeight="14.25"/>
  <cols>
    <col min="1" max="1" width="3.125" style="2" customWidth="1"/>
    <col min="2" max="2" width="5.75" style="2" customWidth="1"/>
    <col min="3" max="3" width="8.5" style="2" customWidth="1"/>
    <col min="4" max="4" width="5.375" style="2" customWidth="1"/>
    <col min="5" max="5" width="27.5" style="2" customWidth="1"/>
    <col min="6" max="6" width="14.625" style="3" customWidth="1"/>
    <col min="7" max="7" width="14.75" style="18" customWidth="1"/>
    <col min="8" max="8" width="15" style="2" customWidth="1"/>
    <col min="9" max="9" width="16.375" style="2" customWidth="1"/>
    <col min="10" max="10" width="8.875" style="2" customWidth="1"/>
    <col min="11" max="11" width="9" style="2"/>
    <col min="12" max="12" width="21.875" style="2" customWidth="1"/>
    <col min="13" max="256" width="9" style="2"/>
    <col min="257" max="257" width="4.25" style="2" customWidth="1"/>
    <col min="258" max="258" width="5.75" style="2" customWidth="1"/>
    <col min="259" max="259" width="5.625" style="2" customWidth="1"/>
    <col min="260" max="260" width="5.375" style="2" customWidth="1"/>
    <col min="261" max="261" width="24.375" style="2" customWidth="1"/>
    <col min="262" max="262" width="14.625" style="2" customWidth="1"/>
    <col min="263" max="263" width="14.75" style="2" customWidth="1"/>
    <col min="264" max="265" width="9" style="2"/>
    <col min="266" max="266" width="11.75" style="2" bestFit="1" customWidth="1"/>
    <col min="267" max="512" width="9" style="2"/>
    <col min="513" max="513" width="4.25" style="2" customWidth="1"/>
    <col min="514" max="514" width="5.75" style="2" customWidth="1"/>
    <col min="515" max="515" width="5.625" style="2" customWidth="1"/>
    <col min="516" max="516" width="5.375" style="2" customWidth="1"/>
    <col min="517" max="517" width="24.375" style="2" customWidth="1"/>
    <col min="518" max="518" width="14.625" style="2" customWidth="1"/>
    <col min="519" max="519" width="14.75" style="2" customWidth="1"/>
    <col min="520" max="521" width="9" style="2"/>
    <col min="522" max="522" width="11.75" style="2" bestFit="1" customWidth="1"/>
    <col min="523" max="768" width="9" style="2"/>
    <col min="769" max="769" width="4.25" style="2" customWidth="1"/>
    <col min="770" max="770" width="5.75" style="2" customWidth="1"/>
    <col min="771" max="771" width="5.625" style="2" customWidth="1"/>
    <col min="772" max="772" width="5.375" style="2" customWidth="1"/>
    <col min="773" max="773" width="24.375" style="2" customWidth="1"/>
    <col min="774" max="774" width="14.625" style="2" customWidth="1"/>
    <col min="775" max="775" width="14.75" style="2" customWidth="1"/>
    <col min="776" max="777" width="9" style="2"/>
    <col min="778" max="778" width="11.75" style="2" bestFit="1" customWidth="1"/>
    <col min="779" max="1024" width="9" style="2"/>
    <col min="1025" max="1025" width="4.25" style="2" customWidth="1"/>
    <col min="1026" max="1026" width="5.75" style="2" customWidth="1"/>
    <col min="1027" max="1027" width="5.625" style="2" customWidth="1"/>
    <col min="1028" max="1028" width="5.375" style="2" customWidth="1"/>
    <col min="1029" max="1029" width="24.375" style="2" customWidth="1"/>
    <col min="1030" max="1030" width="14.625" style="2" customWidth="1"/>
    <col min="1031" max="1031" width="14.75" style="2" customWidth="1"/>
    <col min="1032" max="1033" width="9" style="2"/>
    <col min="1034" max="1034" width="11.75" style="2" bestFit="1" customWidth="1"/>
    <col min="1035" max="1280" width="9" style="2"/>
    <col min="1281" max="1281" width="4.25" style="2" customWidth="1"/>
    <col min="1282" max="1282" width="5.75" style="2" customWidth="1"/>
    <col min="1283" max="1283" width="5.625" style="2" customWidth="1"/>
    <col min="1284" max="1284" width="5.375" style="2" customWidth="1"/>
    <col min="1285" max="1285" width="24.375" style="2" customWidth="1"/>
    <col min="1286" max="1286" width="14.625" style="2" customWidth="1"/>
    <col min="1287" max="1287" width="14.75" style="2" customWidth="1"/>
    <col min="1288" max="1289" width="9" style="2"/>
    <col min="1290" max="1290" width="11.75" style="2" bestFit="1" customWidth="1"/>
    <col min="1291" max="1536" width="9" style="2"/>
    <col min="1537" max="1537" width="4.25" style="2" customWidth="1"/>
    <col min="1538" max="1538" width="5.75" style="2" customWidth="1"/>
    <col min="1539" max="1539" width="5.625" style="2" customWidth="1"/>
    <col min="1540" max="1540" width="5.375" style="2" customWidth="1"/>
    <col min="1541" max="1541" width="24.375" style="2" customWidth="1"/>
    <col min="1542" max="1542" width="14.625" style="2" customWidth="1"/>
    <col min="1543" max="1543" width="14.75" style="2" customWidth="1"/>
    <col min="1544" max="1545" width="9" style="2"/>
    <col min="1546" max="1546" width="11.75" style="2" bestFit="1" customWidth="1"/>
    <col min="1547" max="1792" width="9" style="2"/>
    <col min="1793" max="1793" width="4.25" style="2" customWidth="1"/>
    <col min="1794" max="1794" width="5.75" style="2" customWidth="1"/>
    <col min="1795" max="1795" width="5.625" style="2" customWidth="1"/>
    <col min="1796" max="1796" width="5.375" style="2" customWidth="1"/>
    <col min="1797" max="1797" width="24.375" style="2" customWidth="1"/>
    <col min="1798" max="1798" width="14.625" style="2" customWidth="1"/>
    <col min="1799" max="1799" width="14.75" style="2" customWidth="1"/>
    <col min="1800" max="1801" width="9" style="2"/>
    <col min="1802" max="1802" width="11.75" style="2" bestFit="1" customWidth="1"/>
    <col min="1803" max="2048" width="9" style="2"/>
    <col min="2049" max="2049" width="4.25" style="2" customWidth="1"/>
    <col min="2050" max="2050" width="5.75" style="2" customWidth="1"/>
    <col min="2051" max="2051" width="5.625" style="2" customWidth="1"/>
    <col min="2052" max="2052" width="5.375" style="2" customWidth="1"/>
    <col min="2053" max="2053" width="24.375" style="2" customWidth="1"/>
    <col min="2054" max="2054" width="14.625" style="2" customWidth="1"/>
    <col min="2055" max="2055" width="14.75" style="2" customWidth="1"/>
    <col min="2056" max="2057" width="9" style="2"/>
    <col min="2058" max="2058" width="11.75" style="2" bestFit="1" customWidth="1"/>
    <col min="2059" max="2304" width="9" style="2"/>
    <col min="2305" max="2305" width="4.25" style="2" customWidth="1"/>
    <col min="2306" max="2306" width="5.75" style="2" customWidth="1"/>
    <col min="2307" max="2307" width="5.625" style="2" customWidth="1"/>
    <col min="2308" max="2308" width="5.375" style="2" customWidth="1"/>
    <col min="2309" max="2309" width="24.375" style="2" customWidth="1"/>
    <col min="2310" max="2310" width="14.625" style="2" customWidth="1"/>
    <col min="2311" max="2311" width="14.75" style="2" customWidth="1"/>
    <col min="2312" max="2313" width="9" style="2"/>
    <col min="2314" max="2314" width="11.75" style="2" bestFit="1" customWidth="1"/>
    <col min="2315" max="2560" width="9" style="2"/>
    <col min="2561" max="2561" width="4.25" style="2" customWidth="1"/>
    <col min="2562" max="2562" width="5.75" style="2" customWidth="1"/>
    <col min="2563" max="2563" width="5.625" style="2" customWidth="1"/>
    <col min="2564" max="2564" width="5.375" style="2" customWidth="1"/>
    <col min="2565" max="2565" width="24.375" style="2" customWidth="1"/>
    <col min="2566" max="2566" width="14.625" style="2" customWidth="1"/>
    <col min="2567" max="2567" width="14.75" style="2" customWidth="1"/>
    <col min="2568" max="2569" width="9" style="2"/>
    <col min="2570" max="2570" width="11.75" style="2" bestFit="1" customWidth="1"/>
    <col min="2571" max="2816" width="9" style="2"/>
    <col min="2817" max="2817" width="4.25" style="2" customWidth="1"/>
    <col min="2818" max="2818" width="5.75" style="2" customWidth="1"/>
    <col min="2819" max="2819" width="5.625" style="2" customWidth="1"/>
    <col min="2820" max="2820" width="5.375" style="2" customWidth="1"/>
    <col min="2821" max="2821" width="24.375" style="2" customWidth="1"/>
    <col min="2822" max="2822" width="14.625" style="2" customWidth="1"/>
    <col min="2823" max="2823" width="14.75" style="2" customWidth="1"/>
    <col min="2824" max="2825" width="9" style="2"/>
    <col min="2826" max="2826" width="11.75" style="2" bestFit="1" customWidth="1"/>
    <col min="2827" max="3072" width="9" style="2"/>
    <col min="3073" max="3073" width="4.25" style="2" customWidth="1"/>
    <col min="3074" max="3074" width="5.75" style="2" customWidth="1"/>
    <col min="3075" max="3075" width="5.625" style="2" customWidth="1"/>
    <col min="3076" max="3076" width="5.375" style="2" customWidth="1"/>
    <col min="3077" max="3077" width="24.375" style="2" customWidth="1"/>
    <col min="3078" max="3078" width="14.625" style="2" customWidth="1"/>
    <col min="3079" max="3079" width="14.75" style="2" customWidth="1"/>
    <col min="3080" max="3081" width="9" style="2"/>
    <col min="3082" max="3082" width="11.75" style="2" bestFit="1" customWidth="1"/>
    <col min="3083" max="3328" width="9" style="2"/>
    <col min="3329" max="3329" width="4.25" style="2" customWidth="1"/>
    <col min="3330" max="3330" width="5.75" style="2" customWidth="1"/>
    <col min="3331" max="3331" width="5.625" style="2" customWidth="1"/>
    <col min="3332" max="3332" width="5.375" style="2" customWidth="1"/>
    <col min="3333" max="3333" width="24.375" style="2" customWidth="1"/>
    <col min="3334" max="3334" width="14.625" style="2" customWidth="1"/>
    <col min="3335" max="3335" width="14.75" style="2" customWidth="1"/>
    <col min="3336" max="3337" width="9" style="2"/>
    <col min="3338" max="3338" width="11.75" style="2" bestFit="1" customWidth="1"/>
    <col min="3339" max="3584" width="9" style="2"/>
    <col min="3585" max="3585" width="4.25" style="2" customWidth="1"/>
    <col min="3586" max="3586" width="5.75" style="2" customWidth="1"/>
    <col min="3587" max="3587" width="5.625" style="2" customWidth="1"/>
    <col min="3588" max="3588" width="5.375" style="2" customWidth="1"/>
    <col min="3589" max="3589" width="24.375" style="2" customWidth="1"/>
    <col min="3590" max="3590" width="14.625" style="2" customWidth="1"/>
    <col min="3591" max="3591" width="14.75" style="2" customWidth="1"/>
    <col min="3592" max="3593" width="9" style="2"/>
    <col min="3594" max="3594" width="11.75" style="2" bestFit="1" customWidth="1"/>
    <col min="3595" max="3840" width="9" style="2"/>
    <col min="3841" max="3841" width="4.25" style="2" customWidth="1"/>
    <col min="3842" max="3842" width="5.75" style="2" customWidth="1"/>
    <col min="3843" max="3843" width="5.625" style="2" customWidth="1"/>
    <col min="3844" max="3844" width="5.375" style="2" customWidth="1"/>
    <col min="3845" max="3845" width="24.375" style="2" customWidth="1"/>
    <col min="3846" max="3846" width="14.625" style="2" customWidth="1"/>
    <col min="3847" max="3847" width="14.75" style="2" customWidth="1"/>
    <col min="3848" max="3849" width="9" style="2"/>
    <col min="3850" max="3850" width="11.75" style="2" bestFit="1" customWidth="1"/>
    <col min="3851" max="4096" width="9" style="2"/>
    <col min="4097" max="4097" width="4.25" style="2" customWidth="1"/>
    <col min="4098" max="4098" width="5.75" style="2" customWidth="1"/>
    <col min="4099" max="4099" width="5.625" style="2" customWidth="1"/>
    <col min="4100" max="4100" width="5.375" style="2" customWidth="1"/>
    <col min="4101" max="4101" width="24.375" style="2" customWidth="1"/>
    <col min="4102" max="4102" width="14.625" style="2" customWidth="1"/>
    <col min="4103" max="4103" width="14.75" style="2" customWidth="1"/>
    <col min="4104" max="4105" width="9" style="2"/>
    <col min="4106" max="4106" width="11.75" style="2" bestFit="1" customWidth="1"/>
    <col min="4107" max="4352" width="9" style="2"/>
    <col min="4353" max="4353" width="4.25" style="2" customWidth="1"/>
    <col min="4354" max="4354" width="5.75" style="2" customWidth="1"/>
    <col min="4355" max="4355" width="5.625" style="2" customWidth="1"/>
    <col min="4356" max="4356" width="5.375" style="2" customWidth="1"/>
    <col min="4357" max="4357" width="24.375" style="2" customWidth="1"/>
    <col min="4358" max="4358" width="14.625" style="2" customWidth="1"/>
    <col min="4359" max="4359" width="14.75" style="2" customWidth="1"/>
    <col min="4360" max="4361" width="9" style="2"/>
    <col min="4362" max="4362" width="11.75" style="2" bestFit="1" customWidth="1"/>
    <col min="4363" max="4608" width="9" style="2"/>
    <col min="4609" max="4609" width="4.25" style="2" customWidth="1"/>
    <col min="4610" max="4610" width="5.75" style="2" customWidth="1"/>
    <col min="4611" max="4611" width="5.625" style="2" customWidth="1"/>
    <col min="4612" max="4612" width="5.375" style="2" customWidth="1"/>
    <col min="4613" max="4613" width="24.375" style="2" customWidth="1"/>
    <col min="4614" max="4614" width="14.625" style="2" customWidth="1"/>
    <col min="4615" max="4615" width="14.75" style="2" customWidth="1"/>
    <col min="4616" max="4617" width="9" style="2"/>
    <col min="4618" max="4618" width="11.75" style="2" bestFit="1" customWidth="1"/>
    <col min="4619" max="4864" width="9" style="2"/>
    <col min="4865" max="4865" width="4.25" style="2" customWidth="1"/>
    <col min="4866" max="4866" width="5.75" style="2" customWidth="1"/>
    <col min="4867" max="4867" width="5.625" style="2" customWidth="1"/>
    <col min="4868" max="4868" width="5.375" style="2" customWidth="1"/>
    <col min="4869" max="4869" width="24.375" style="2" customWidth="1"/>
    <col min="4870" max="4870" width="14.625" style="2" customWidth="1"/>
    <col min="4871" max="4871" width="14.75" style="2" customWidth="1"/>
    <col min="4872" max="4873" width="9" style="2"/>
    <col min="4874" max="4874" width="11.75" style="2" bestFit="1" customWidth="1"/>
    <col min="4875" max="5120" width="9" style="2"/>
    <col min="5121" max="5121" width="4.25" style="2" customWidth="1"/>
    <col min="5122" max="5122" width="5.75" style="2" customWidth="1"/>
    <col min="5123" max="5123" width="5.625" style="2" customWidth="1"/>
    <col min="5124" max="5124" width="5.375" style="2" customWidth="1"/>
    <col min="5125" max="5125" width="24.375" style="2" customWidth="1"/>
    <col min="5126" max="5126" width="14.625" style="2" customWidth="1"/>
    <col min="5127" max="5127" width="14.75" style="2" customWidth="1"/>
    <col min="5128" max="5129" width="9" style="2"/>
    <col min="5130" max="5130" width="11.75" style="2" bestFit="1" customWidth="1"/>
    <col min="5131" max="5376" width="9" style="2"/>
    <col min="5377" max="5377" width="4.25" style="2" customWidth="1"/>
    <col min="5378" max="5378" width="5.75" style="2" customWidth="1"/>
    <col min="5379" max="5379" width="5.625" style="2" customWidth="1"/>
    <col min="5380" max="5380" width="5.375" style="2" customWidth="1"/>
    <col min="5381" max="5381" width="24.375" style="2" customWidth="1"/>
    <col min="5382" max="5382" width="14.625" style="2" customWidth="1"/>
    <col min="5383" max="5383" width="14.75" style="2" customWidth="1"/>
    <col min="5384" max="5385" width="9" style="2"/>
    <col min="5386" max="5386" width="11.75" style="2" bestFit="1" customWidth="1"/>
    <col min="5387" max="5632" width="9" style="2"/>
    <col min="5633" max="5633" width="4.25" style="2" customWidth="1"/>
    <col min="5634" max="5634" width="5.75" style="2" customWidth="1"/>
    <col min="5635" max="5635" width="5.625" style="2" customWidth="1"/>
    <col min="5636" max="5636" width="5.375" style="2" customWidth="1"/>
    <col min="5637" max="5637" width="24.375" style="2" customWidth="1"/>
    <col min="5638" max="5638" width="14.625" style="2" customWidth="1"/>
    <col min="5639" max="5639" width="14.75" style="2" customWidth="1"/>
    <col min="5640" max="5641" width="9" style="2"/>
    <col min="5642" max="5642" width="11.75" style="2" bestFit="1" customWidth="1"/>
    <col min="5643" max="5888" width="9" style="2"/>
    <col min="5889" max="5889" width="4.25" style="2" customWidth="1"/>
    <col min="5890" max="5890" width="5.75" style="2" customWidth="1"/>
    <col min="5891" max="5891" width="5.625" style="2" customWidth="1"/>
    <col min="5892" max="5892" width="5.375" style="2" customWidth="1"/>
    <col min="5893" max="5893" width="24.375" style="2" customWidth="1"/>
    <col min="5894" max="5894" width="14.625" style="2" customWidth="1"/>
    <col min="5895" max="5895" width="14.75" style="2" customWidth="1"/>
    <col min="5896" max="5897" width="9" style="2"/>
    <col min="5898" max="5898" width="11.75" style="2" bestFit="1" customWidth="1"/>
    <col min="5899" max="6144" width="9" style="2"/>
    <col min="6145" max="6145" width="4.25" style="2" customWidth="1"/>
    <col min="6146" max="6146" width="5.75" style="2" customWidth="1"/>
    <col min="6147" max="6147" width="5.625" style="2" customWidth="1"/>
    <col min="6148" max="6148" width="5.375" style="2" customWidth="1"/>
    <col min="6149" max="6149" width="24.375" style="2" customWidth="1"/>
    <col min="6150" max="6150" width="14.625" style="2" customWidth="1"/>
    <col min="6151" max="6151" width="14.75" style="2" customWidth="1"/>
    <col min="6152" max="6153" width="9" style="2"/>
    <col min="6154" max="6154" width="11.75" style="2" bestFit="1" customWidth="1"/>
    <col min="6155" max="6400" width="9" style="2"/>
    <col min="6401" max="6401" width="4.25" style="2" customWidth="1"/>
    <col min="6402" max="6402" width="5.75" style="2" customWidth="1"/>
    <col min="6403" max="6403" width="5.625" style="2" customWidth="1"/>
    <col min="6404" max="6404" width="5.375" style="2" customWidth="1"/>
    <col min="6405" max="6405" width="24.375" style="2" customWidth="1"/>
    <col min="6406" max="6406" width="14.625" style="2" customWidth="1"/>
    <col min="6407" max="6407" width="14.75" style="2" customWidth="1"/>
    <col min="6408" max="6409" width="9" style="2"/>
    <col min="6410" max="6410" width="11.75" style="2" bestFit="1" customWidth="1"/>
    <col min="6411" max="6656" width="9" style="2"/>
    <col min="6657" max="6657" width="4.25" style="2" customWidth="1"/>
    <col min="6658" max="6658" width="5.75" style="2" customWidth="1"/>
    <col min="6659" max="6659" width="5.625" style="2" customWidth="1"/>
    <col min="6660" max="6660" width="5.375" style="2" customWidth="1"/>
    <col min="6661" max="6661" width="24.375" style="2" customWidth="1"/>
    <col min="6662" max="6662" width="14.625" style="2" customWidth="1"/>
    <col min="6663" max="6663" width="14.75" style="2" customWidth="1"/>
    <col min="6664" max="6665" width="9" style="2"/>
    <col min="6666" max="6666" width="11.75" style="2" bestFit="1" customWidth="1"/>
    <col min="6667" max="6912" width="9" style="2"/>
    <col min="6913" max="6913" width="4.25" style="2" customWidth="1"/>
    <col min="6914" max="6914" width="5.75" style="2" customWidth="1"/>
    <col min="6915" max="6915" width="5.625" style="2" customWidth="1"/>
    <col min="6916" max="6916" width="5.375" style="2" customWidth="1"/>
    <col min="6917" max="6917" width="24.375" style="2" customWidth="1"/>
    <col min="6918" max="6918" width="14.625" style="2" customWidth="1"/>
    <col min="6919" max="6919" width="14.75" style="2" customWidth="1"/>
    <col min="6920" max="6921" width="9" style="2"/>
    <col min="6922" max="6922" width="11.75" style="2" bestFit="1" customWidth="1"/>
    <col min="6923" max="7168" width="9" style="2"/>
    <col min="7169" max="7169" width="4.25" style="2" customWidth="1"/>
    <col min="7170" max="7170" width="5.75" style="2" customWidth="1"/>
    <col min="7171" max="7171" width="5.625" style="2" customWidth="1"/>
    <col min="7172" max="7172" width="5.375" style="2" customWidth="1"/>
    <col min="7173" max="7173" width="24.375" style="2" customWidth="1"/>
    <col min="7174" max="7174" width="14.625" style="2" customWidth="1"/>
    <col min="7175" max="7175" width="14.75" style="2" customWidth="1"/>
    <col min="7176" max="7177" width="9" style="2"/>
    <col min="7178" max="7178" width="11.75" style="2" bestFit="1" customWidth="1"/>
    <col min="7179" max="7424" width="9" style="2"/>
    <col min="7425" max="7425" width="4.25" style="2" customWidth="1"/>
    <col min="7426" max="7426" width="5.75" style="2" customWidth="1"/>
    <col min="7427" max="7427" width="5.625" style="2" customWidth="1"/>
    <col min="7428" max="7428" width="5.375" style="2" customWidth="1"/>
    <col min="7429" max="7429" width="24.375" style="2" customWidth="1"/>
    <col min="7430" max="7430" width="14.625" style="2" customWidth="1"/>
    <col min="7431" max="7431" width="14.75" style="2" customWidth="1"/>
    <col min="7432" max="7433" width="9" style="2"/>
    <col min="7434" max="7434" width="11.75" style="2" bestFit="1" customWidth="1"/>
    <col min="7435" max="7680" width="9" style="2"/>
    <col min="7681" max="7681" width="4.25" style="2" customWidth="1"/>
    <col min="7682" max="7682" width="5.75" style="2" customWidth="1"/>
    <col min="7683" max="7683" width="5.625" style="2" customWidth="1"/>
    <col min="7684" max="7684" width="5.375" style="2" customWidth="1"/>
    <col min="7685" max="7685" width="24.375" style="2" customWidth="1"/>
    <col min="7686" max="7686" width="14.625" style="2" customWidth="1"/>
    <col min="7687" max="7687" width="14.75" style="2" customWidth="1"/>
    <col min="7688" max="7689" width="9" style="2"/>
    <col min="7690" max="7690" width="11.75" style="2" bestFit="1" customWidth="1"/>
    <col min="7691" max="7936" width="9" style="2"/>
    <col min="7937" max="7937" width="4.25" style="2" customWidth="1"/>
    <col min="7938" max="7938" width="5.75" style="2" customWidth="1"/>
    <col min="7939" max="7939" width="5.625" style="2" customWidth="1"/>
    <col min="7940" max="7940" width="5.375" style="2" customWidth="1"/>
    <col min="7941" max="7941" width="24.375" style="2" customWidth="1"/>
    <col min="7942" max="7942" width="14.625" style="2" customWidth="1"/>
    <col min="7943" max="7943" width="14.75" style="2" customWidth="1"/>
    <col min="7944" max="7945" width="9" style="2"/>
    <col min="7946" max="7946" width="11.75" style="2" bestFit="1" customWidth="1"/>
    <col min="7947" max="8192" width="9" style="2"/>
    <col min="8193" max="8193" width="4.25" style="2" customWidth="1"/>
    <col min="8194" max="8194" width="5.75" style="2" customWidth="1"/>
    <col min="8195" max="8195" width="5.625" style="2" customWidth="1"/>
    <col min="8196" max="8196" width="5.375" style="2" customWidth="1"/>
    <col min="8197" max="8197" width="24.375" style="2" customWidth="1"/>
    <col min="8198" max="8198" width="14.625" style="2" customWidth="1"/>
    <col min="8199" max="8199" width="14.75" style="2" customWidth="1"/>
    <col min="8200" max="8201" width="9" style="2"/>
    <col min="8202" max="8202" width="11.75" style="2" bestFit="1" customWidth="1"/>
    <col min="8203" max="8448" width="9" style="2"/>
    <col min="8449" max="8449" width="4.25" style="2" customWidth="1"/>
    <col min="8450" max="8450" width="5.75" style="2" customWidth="1"/>
    <col min="8451" max="8451" width="5.625" style="2" customWidth="1"/>
    <col min="8452" max="8452" width="5.375" style="2" customWidth="1"/>
    <col min="8453" max="8453" width="24.375" style="2" customWidth="1"/>
    <col min="8454" max="8454" width="14.625" style="2" customWidth="1"/>
    <col min="8455" max="8455" width="14.75" style="2" customWidth="1"/>
    <col min="8456" max="8457" width="9" style="2"/>
    <col min="8458" max="8458" width="11.75" style="2" bestFit="1" customWidth="1"/>
    <col min="8459" max="8704" width="9" style="2"/>
    <col min="8705" max="8705" width="4.25" style="2" customWidth="1"/>
    <col min="8706" max="8706" width="5.75" style="2" customWidth="1"/>
    <col min="8707" max="8707" width="5.625" style="2" customWidth="1"/>
    <col min="8708" max="8708" width="5.375" style="2" customWidth="1"/>
    <col min="8709" max="8709" width="24.375" style="2" customWidth="1"/>
    <col min="8710" max="8710" width="14.625" style="2" customWidth="1"/>
    <col min="8711" max="8711" width="14.75" style="2" customWidth="1"/>
    <col min="8712" max="8713" width="9" style="2"/>
    <col min="8714" max="8714" width="11.75" style="2" bestFit="1" customWidth="1"/>
    <col min="8715" max="8960" width="9" style="2"/>
    <col min="8961" max="8961" width="4.25" style="2" customWidth="1"/>
    <col min="8962" max="8962" width="5.75" style="2" customWidth="1"/>
    <col min="8963" max="8963" width="5.625" style="2" customWidth="1"/>
    <col min="8964" max="8964" width="5.375" style="2" customWidth="1"/>
    <col min="8965" max="8965" width="24.375" style="2" customWidth="1"/>
    <col min="8966" max="8966" width="14.625" style="2" customWidth="1"/>
    <col min="8967" max="8967" width="14.75" style="2" customWidth="1"/>
    <col min="8968" max="8969" width="9" style="2"/>
    <col min="8970" max="8970" width="11.75" style="2" bestFit="1" customWidth="1"/>
    <col min="8971" max="9216" width="9" style="2"/>
    <col min="9217" max="9217" width="4.25" style="2" customWidth="1"/>
    <col min="9218" max="9218" width="5.75" style="2" customWidth="1"/>
    <col min="9219" max="9219" width="5.625" style="2" customWidth="1"/>
    <col min="9220" max="9220" width="5.375" style="2" customWidth="1"/>
    <col min="9221" max="9221" width="24.375" style="2" customWidth="1"/>
    <col min="9222" max="9222" width="14.625" style="2" customWidth="1"/>
    <col min="9223" max="9223" width="14.75" style="2" customWidth="1"/>
    <col min="9224" max="9225" width="9" style="2"/>
    <col min="9226" max="9226" width="11.75" style="2" bestFit="1" customWidth="1"/>
    <col min="9227" max="9472" width="9" style="2"/>
    <col min="9473" max="9473" width="4.25" style="2" customWidth="1"/>
    <col min="9474" max="9474" width="5.75" style="2" customWidth="1"/>
    <col min="9475" max="9475" width="5.625" style="2" customWidth="1"/>
    <col min="9476" max="9476" width="5.375" style="2" customWidth="1"/>
    <col min="9477" max="9477" width="24.375" style="2" customWidth="1"/>
    <col min="9478" max="9478" width="14.625" style="2" customWidth="1"/>
    <col min="9479" max="9479" width="14.75" style="2" customWidth="1"/>
    <col min="9480" max="9481" width="9" style="2"/>
    <col min="9482" max="9482" width="11.75" style="2" bestFit="1" customWidth="1"/>
    <col min="9483" max="9728" width="9" style="2"/>
    <col min="9729" max="9729" width="4.25" style="2" customWidth="1"/>
    <col min="9730" max="9730" width="5.75" style="2" customWidth="1"/>
    <col min="9731" max="9731" width="5.625" style="2" customWidth="1"/>
    <col min="9732" max="9732" width="5.375" style="2" customWidth="1"/>
    <col min="9733" max="9733" width="24.375" style="2" customWidth="1"/>
    <col min="9734" max="9734" width="14.625" style="2" customWidth="1"/>
    <col min="9735" max="9735" width="14.75" style="2" customWidth="1"/>
    <col min="9736" max="9737" width="9" style="2"/>
    <col min="9738" max="9738" width="11.75" style="2" bestFit="1" customWidth="1"/>
    <col min="9739" max="9984" width="9" style="2"/>
    <col min="9985" max="9985" width="4.25" style="2" customWidth="1"/>
    <col min="9986" max="9986" width="5.75" style="2" customWidth="1"/>
    <col min="9987" max="9987" width="5.625" style="2" customWidth="1"/>
    <col min="9988" max="9988" width="5.375" style="2" customWidth="1"/>
    <col min="9989" max="9989" width="24.375" style="2" customWidth="1"/>
    <col min="9990" max="9990" width="14.625" style="2" customWidth="1"/>
    <col min="9991" max="9991" width="14.75" style="2" customWidth="1"/>
    <col min="9992" max="9993" width="9" style="2"/>
    <col min="9994" max="9994" width="11.75" style="2" bestFit="1" customWidth="1"/>
    <col min="9995" max="10240" width="9" style="2"/>
    <col min="10241" max="10241" width="4.25" style="2" customWidth="1"/>
    <col min="10242" max="10242" width="5.75" style="2" customWidth="1"/>
    <col min="10243" max="10243" width="5.625" style="2" customWidth="1"/>
    <col min="10244" max="10244" width="5.375" style="2" customWidth="1"/>
    <col min="10245" max="10245" width="24.375" style="2" customWidth="1"/>
    <col min="10246" max="10246" width="14.625" style="2" customWidth="1"/>
    <col min="10247" max="10247" width="14.75" style="2" customWidth="1"/>
    <col min="10248" max="10249" width="9" style="2"/>
    <col min="10250" max="10250" width="11.75" style="2" bestFit="1" customWidth="1"/>
    <col min="10251" max="10496" width="9" style="2"/>
    <col min="10497" max="10497" width="4.25" style="2" customWidth="1"/>
    <col min="10498" max="10498" width="5.75" style="2" customWidth="1"/>
    <col min="10499" max="10499" width="5.625" style="2" customWidth="1"/>
    <col min="10500" max="10500" width="5.375" style="2" customWidth="1"/>
    <col min="10501" max="10501" width="24.375" style="2" customWidth="1"/>
    <col min="10502" max="10502" width="14.625" style="2" customWidth="1"/>
    <col min="10503" max="10503" width="14.75" style="2" customWidth="1"/>
    <col min="10504" max="10505" width="9" style="2"/>
    <col min="10506" max="10506" width="11.75" style="2" bestFit="1" customWidth="1"/>
    <col min="10507" max="10752" width="9" style="2"/>
    <col min="10753" max="10753" width="4.25" style="2" customWidth="1"/>
    <col min="10754" max="10754" width="5.75" style="2" customWidth="1"/>
    <col min="10755" max="10755" width="5.625" style="2" customWidth="1"/>
    <col min="10756" max="10756" width="5.375" style="2" customWidth="1"/>
    <col min="10757" max="10757" width="24.375" style="2" customWidth="1"/>
    <col min="10758" max="10758" width="14.625" style="2" customWidth="1"/>
    <col min="10759" max="10759" width="14.75" style="2" customWidth="1"/>
    <col min="10760" max="10761" width="9" style="2"/>
    <col min="10762" max="10762" width="11.75" style="2" bestFit="1" customWidth="1"/>
    <col min="10763" max="11008" width="9" style="2"/>
    <col min="11009" max="11009" width="4.25" style="2" customWidth="1"/>
    <col min="11010" max="11010" width="5.75" style="2" customWidth="1"/>
    <col min="11011" max="11011" width="5.625" style="2" customWidth="1"/>
    <col min="11012" max="11012" width="5.375" style="2" customWidth="1"/>
    <col min="11013" max="11013" width="24.375" style="2" customWidth="1"/>
    <col min="11014" max="11014" width="14.625" style="2" customWidth="1"/>
    <col min="11015" max="11015" width="14.75" style="2" customWidth="1"/>
    <col min="11016" max="11017" width="9" style="2"/>
    <col min="11018" max="11018" width="11.75" style="2" bestFit="1" customWidth="1"/>
    <col min="11019" max="11264" width="9" style="2"/>
    <col min="11265" max="11265" width="4.25" style="2" customWidth="1"/>
    <col min="11266" max="11266" width="5.75" style="2" customWidth="1"/>
    <col min="11267" max="11267" width="5.625" style="2" customWidth="1"/>
    <col min="11268" max="11268" width="5.375" style="2" customWidth="1"/>
    <col min="11269" max="11269" width="24.375" style="2" customWidth="1"/>
    <col min="11270" max="11270" width="14.625" style="2" customWidth="1"/>
    <col min="11271" max="11271" width="14.75" style="2" customWidth="1"/>
    <col min="11272" max="11273" width="9" style="2"/>
    <col min="11274" max="11274" width="11.75" style="2" bestFit="1" customWidth="1"/>
    <col min="11275" max="11520" width="9" style="2"/>
    <col min="11521" max="11521" width="4.25" style="2" customWidth="1"/>
    <col min="11522" max="11522" width="5.75" style="2" customWidth="1"/>
    <col min="11523" max="11523" width="5.625" style="2" customWidth="1"/>
    <col min="11524" max="11524" width="5.375" style="2" customWidth="1"/>
    <col min="11525" max="11525" width="24.375" style="2" customWidth="1"/>
    <col min="11526" max="11526" width="14.625" style="2" customWidth="1"/>
    <col min="11527" max="11527" width="14.75" style="2" customWidth="1"/>
    <col min="11528" max="11529" width="9" style="2"/>
    <col min="11530" max="11530" width="11.75" style="2" bestFit="1" customWidth="1"/>
    <col min="11531" max="11776" width="9" style="2"/>
    <col min="11777" max="11777" width="4.25" style="2" customWidth="1"/>
    <col min="11778" max="11778" width="5.75" style="2" customWidth="1"/>
    <col min="11779" max="11779" width="5.625" style="2" customWidth="1"/>
    <col min="11780" max="11780" width="5.375" style="2" customWidth="1"/>
    <col min="11781" max="11781" width="24.375" style="2" customWidth="1"/>
    <col min="11782" max="11782" width="14.625" style="2" customWidth="1"/>
    <col min="11783" max="11783" width="14.75" style="2" customWidth="1"/>
    <col min="11784" max="11785" width="9" style="2"/>
    <col min="11786" max="11786" width="11.75" style="2" bestFit="1" customWidth="1"/>
    <col min="11787" max="12032" width="9" style="2"/>
    <col min="12033" max="12033" width="4.25" style="2" customWidth="1"/>
    <col min="12034" max="12034" width="5.75" style="2" customWidth="1"/>
    <col min="12035" max="12035" width="5.625" style="2" customWidth="1"/>
    <col min="12036" max="12036" width="5.375" style="2" customWidth="1"/>
    <col min="12037" max="12037" width="24.375" style="2" customWidth="1"/>
    <col min="12038" max="12038" width="14.625" style="2" customWidth="1"/>
    <col min="12039" max="12039" width="14.75" style="2" customWidth="1"/>
    <col min="12040" max="12041" width="9" style="2"/>
    <col min="12042" max="12042" width="11.75" style="2" bestFit="1" customWidth="1"/>
    <col min="12043" max="12288" width="9" style="2"/>
    <col min="12289" max="12289" width="4.25" style="2" customWidth="1"/>
    <col min="12290" max="12290" width="5.75" style="2" customWidth="1"/>
    <col min="12291" max="12291" width="5.625" style="2" customWidth="1"/>
    <col min="12292" max="12292" width="5.375" style="2" customWidth="1"/>
    <col min="12293" max="12293" width="24.375" style="2" customWidth="1"/>
    <col min="12294" max="12294" width="14.625" style="2" customWidth="1"/>
    <col min="12295" max="12295" width="14.75" style="2" customWidth="1"/>
    <col min="12296" max="12297" width="9" style="2"/>
    <col min="12298" max="12298" width="11.75" style="2" bestFit="1" customWidth="1"/>
    <col min="12299" max="12544" width="9" style="2"/>
    <col min="12545" max="12545" width="4.25" style="2" customWidth="1"/>
    <col min="12546" max="12546" width="5.75" style="2" customWidth="1"/>
    <col min="12547" max="12547" width="5.625" style="2" customWidth="1"/>
    <col min="12548" max="12548" width="5.375" style="2" customWidth="1"/>
    <col min="12549" max="12549" width="24.375" style="2" customWidth="1"/>
    <col min="12550" max="12550" width="14.625" style="2" customWidth="1"/>
    <col min="12551" max="12551" width="14.75" style="2" customWidth="1"/>
    <col min="12552" max="12553" width="9" style="2"/>
    <col min="12554" max="12554" width="11.75" style="2" bestFit="1" customWidth="1"/>
    <col min="12555" max="12800" width="9" style="2"/>
    <col min="12801" max="12801" width="4.25" style="2" customWidth="1"/>
    <col min="12802" max="12802" width="5.75" style="2" customWidth="1"/>
    <col min="12803" max="12803" width="5.625" style="2" customWidth="1"/>
    <col min="12804" max="12804" width="5.375" style="2" customWidth="1"/>
    <col min="12805" max="12805" width="24.375" style="2" customWidth="1"/>
    <col min="12806" max="12806" width="14.625" style="2" customWidth="1"/>
    <col min="12807" max="12807" width="14.75" style="2" customWidth="1"/>
    <col min="12808" max="12809" width="9" style="2"/>
    <col min="12810" max="12810" width="11.75" style="2" bestFit="1" customWidth="1"/>
    <col min="12811" max="13056" width="9" style="2"/>
    <col min="13057" max="13057" width="4.25" style="2" customWidth="1"/>
    <col min="13058" max="13058" width="5.75" style="2" customWidth="1"/>
    <col min="13059" max="13059" width="5.625" style="2" customWidth="1"/>
    <col min="13060" max="13060" width="5.375" style="2" customWidth="1"/>
    <col min="13061" max="13061" width="24.375" style="2" customWidth="1"/>
    <col min="13062" max="13062" width="14.625" style="2" customWidth="1"/>
    <col min="13063" max="13063" width="14.75" style="2" customWidth="1"/>
    <col min="13064" max="13065" width="9" style="2"/>
    <col min="13066" max="13066" width="11.75" style="2" bestFit="1" customWidth="1"/>
    <col min="13067" max="13312" width="9" style="2"/>
    <col min="13313" max="13313" width="4.25" style="2" customWidth="1"/>
    <col min="13314" max="13314" width="5.75" style="2" customWidth="1"/>
    <col min="13315" max="13315" width="5.625" style="2" customWidth="1"/>
    <col min="13316" max="13316" width="5.375" style="2" customWidth="1"/>
    <col min="13317" max="13317" width="24.375" style="2" customWidth="1"/>
    <col min="13318" max="13318" width="14.625" style="2" customWidth="1"/>
    <col min="13319" max="13319" width="14.75" style="2" customWidth="1"/>
    <col min="13320" max="13321" width="9" style="2"/>
    <col min="13322" max="13322" width="11.75" style="2" bestFit="1" customWidth="1"/>
    <col min="13323" max="13568" width="9" style="2"/>
    <col min="13569" max="13569" width="4.25" style="2" customWidth="1"/>
    <col min="13570" max="13570" width="5.75" style="2" customWidth="1"/>
    <col min="13571" max="13571" width="5.625" style="2" customWidth="1"/>
    <col min="13572" max="13572" width="5.375" style="2" customWidth="1"/>
    <col min="13573" max="13573" width="24.375" style="2" customWidth="1"/>
    <col min="13574" max="13574" width="14.625" style="2" customWidth="1"/>
    <col min="13575" max="13575" width="14.75" style="2" customWidth="1"/>
    <col min="13576" max="13577" width="9" style="2"/>
    <col min="13578" max="13578" width="11.75" style="2" bestFit="1" customWidth="1"/>
    <col min="13579" max="13824" width="9" style="2"/>
    <col min="13825" max="13825" width="4.25" style="2" customWidth="1"/>
    <col min="13826" max="13826" width="5.75" style="2" customWidth="1"/>
    <col min="13827" max="13827" width="5.625" style="2" customWidth="1"/>
    <col min="13828" max="13828" width="5.375" style="2" customWidth="1"/>
    <col min="13829" max="13829" width="24.375" style="2" customWidth="1"/>
    <col min="13830" max="13830" width="14.625" style="2" customWidth="1"/>
    <col min="13831" max="13831" width="14.75" style="2" customWidth="1"/>
    <col min="13832" max="13833" width="9" style="2"/>
    <col min="13834" max="13834" width="11.75" style="2" bestFit="1" customWidth="1"/>
    <col min="13835" max="14080" width="9" style="2"/>
    <col min="14081" max="14081" width="4.25" style="2" customWidth="1"/>
    <col min="14082" max="14082" width="5.75" style="2" customWidth="1"/>
    <col min="14083" max="14083" width="5.625" style="2" customWidth="1"/>
    <col min="14084" max="14084" width="5.375" style="2" customWidth="1"/>
    <col min="14085" max="14085" width="24.375" style="2" customWidth="1"/>
    <col min="14086" max="14086" width="14.625" style="2" customWidth="1"/>
    <col min="14087" max="14087" width="14.75" style="2" customWidth="1"/>
    <col min="14088" max="14089" width="9" style="2"/>
    <col min="14090" max="14090" width="11.75" style="2" bestFit="1" customWidth="1"/>
    <col min="14091" max="14336" width="9" style="2"/>
    <col min="14337" max="14337" width="4.25" style="2" customWidth="1"/>
    <col min="14338" max="14338" width="5.75" style="2" customWidth="1"/>
    <col min="14339" max="14339" width="5.625" style="2" customWidth="1"/>
    <col min="14340" max="14340" width="5.375" style="2" customWidth="1"/>
    <col min="14341" max="14341" width="24.375" style="2" customWidth="1"/>
    <col min="14342" max="14342" width="14.625" style="2" customWidth="1"/>
    <col min="14343" max="14343" width="14.75" style="2" customWidth="1"/>
    <col min="14344" max="14345" width="9" style="2"/>
    <col min="14346" max="14346" width="11.75" style="2" bestFit="1" customWidth="1"/>
    <col min="14347" max="14592" width="9" style="2"/>
    <col min="14593" max="14593" width="4.25" style="2" customWidth="1"/>
    <col min="14594" max="14594" width="5.75" style="2" customWidth="1"/>
    <col min="14595" max="14595" width="5.625" style="2" customWidth="1"/>
    <col min="14596" max="14596" width="5.375" style="2" customWidth="1"/>
    <col min="14597" max="14597" width="24.375" style="2" customWidth="1"/>
    <col min="14598" max="14598" width="14.625" style="2" customWidth="1"/>
    <col min="14599" max="14599" width="14.75" style="2" customWidth="1"/>
    <col min="14600" max="14601" width="9" style="2"/>
    <col min="14602" max="14602" width="11.75" style="2" bestFit="1" customWidth="1"/>
    <col min="14603" max="14848" width="9" style="2"/>
    <col min="14849" max="14849" width="4.25" style="2" customWidth="1"/>
    <col min="14850" max="14850" width="5.75" style="2" customWidth="1"/>
    <col min="14851" max="14851" width="5.625" style="2" customWidth="1"/>
    <col min="14852" max="14852" width="5.375" style="2" customWidth="1"/>
    <col min="14853" max="14853" width="24.375" style="2" customWidth="1"/>
    <col min="14854" max="14854" width="14.625" style="2" customWidth="1"/>
    <col min="14855" max="14855" width="14.75" style="2" customWidth="1"/>
    <col min="14856" max="14857" width="9" style="2"/>
    <col min="14858" max="14858" width="11.75" style="2" bestFit="1" customWidth="1"/>
    <col min="14859" max="15104" width="9" style="2"/>
    <col min="15105" max="15105" width="4.25" style="2" customWidth="1"/>
    <col min="15106" max="15106" width="5.75" style="2" customWidth="1"/>
    <col min="15107" max="15107" width="5.625" style="2" customWidth="1"/>
    <col min="15108" max="15108" width="5.375" style="2" customWidth="1"/>
    <col min="15109" max="15109" width="24.375" style="2" customWidth="1"/>
    <col min="15110" max="15110" width="14.625" style="2" customWidth="1"/>
    <col min="15111" max="15111" width="14.75" style="2" customWidth="1"/>
    <col min="15112" max="15113" width="9" style="2"/>
    <col min="15114" max="15114" width="11.75" style="2" bestFit="1" customWidth="1"/>
    <col min="15115" max="15360" width="9" style="2"/>
    <col min="15361" max="15361" width="4.25" style="2" customWidth="1"/>
    <col min="15362" max="15362" width="5.75" style="2" customWidth="1"/>
    <col min="15363" max="15363" width="5.625" style="2" customWidth="1"/>
    <col min="15364" max="15364" width="5.375" style="2" customWidth="1"/>
    <col min="15365" max="15365" width="24.375" style="2" customWidth="1"/>
    <col min="15366" max="15366" width="14.625" style="2" customWidth="1"/>
    <col min="15367" max="15367" width="14.75" style="2" customWidth="1"/>
    <col min="15368" max="15369" width="9" style="2"/>
    <col min="15370" max="15370" width="11.75" style="2" bestFit="1" customWidth="1"/>
    <col min="15371" max="15616" width="9" style="2"/>
    <col min="15617" max="15617" width="4.25" style="2" customWidth="1"/>
    <col min="15618" max="15618" width="5.75" style="2" customWidth="1"/>
    <col min="15619" max="15619" width="5.625" style="2" customWidth="1"/>
    <col min="15620" max="15620" width="5.375" style="2" customWidth="1"/>
    <col min="15621" max="15621" width="24.375" style="2" customWidth="1"/>
    <col min="15622" max="15622" width="14.625" style="2" customWidth="1"/>
    <col min="15623" max="15623" width="14.75" style="2" customWidth="1"/>
    <col min="15624" max="15625" width="9" style="2"/>
    <col min="15626" max="15626" width="11.75" style="2" bestFit="1" customWidth="1"/>
    <col min="15627" max="15872" width="9" style="2"/>
    <col min="15873" max="15873" width="4.25" style="2" customWidth="1"/>
    <col min="15874" max="15874" width="5.75" style="2" customWidth="1"/>
    <col min="15875" max="15875" width="5.625" style="2" customWidth="1"/>
    <col min="15876" max="15876" width="5.375" style="2" customWidth="1"/>
    <col min="15877" max="15877" width="24.375" style="2" customWidth="1"/>
    <col min="15878" max="15878" width="14.625" style="2" customWidth="1"/>
    <col min="15879" max="15879" width="14.75" style="2" customWidth="1"/>
    <col min="15880" max="15881" width="9" style="2"/>
    <col min="15882" max="15882" width="11.75" style="2" bestFit="1" customWidth="1"/>
    <col min="15883" max="16128" width="9" style="2"/>
    <col min="16129" max="16129" width="4.25" style="2" customWidth="1"/>
    <col min="16130" max="16130" width="5.75" style="2" customWidth="1"/>
    <col min="16131" max="16131" width="5.625" style="2" customWidth="1"/>
    <col min="16132" max="16132" width="5.375" style="2" customWidth="1"/>
    <col min="16133" max="16133" width="24.375" style="2" customWidth="1"/>
    <col min="16134" max="16134" width="14.625" style="2" customWidth="1"/>
    <col min="16135" max="16135" width="14.75" style="2" customWidth="1"/>
    <col min="16136" max="16137" width="9" style="2"/>
    <col min="16138" max="16138" width="11.75" style="2" bestFit="1" customWidth="1"/>
    <col min="16139" max="16384" width="9" style="2"/>
  </cols>
  <sheetData>
    <row r="1" spans="1:10">
      <c r="A1" s="120"/>
      <c r="B1" s="120"/>
      <c r="C1" s="120"/>
      <c r="D1" s="120"/>
      <c r="E1" s="96"/>
      <c r="F1" s="121"/>
      <c r="G1" s="122"/>
      <c r="I1" s="216" t="s">
        <v>695</v>
      </c>
      <c r="J1" s="122"/>
    </row>
    <row r="2" spans="1:10" ht="15" customHeight="1">
      <c r="A2" s="1074" t="s">
        <v>1021</v>
      </c>
      <c r="B2" s="1074"/>
      <c r="C2" s="1074"/>
      <c r="D2" s="1074"/>
      <c r="E2" s="1074"/>
      <c r="F2" s="1074"/>
      <c r="G2" s="1074"/>
      <c r="H2" s="1074"/>
      <c r="I2" s="1074"/>
    </row>
    <row r="3" spans="1:10" ht="15" thickBot="1">
      <c r="A3" s="120"/>
      <c r="B3" s="120"/>
      <c r="C3" s="120"/>
      <c r="D3" s="120"/>
      <c r="E3" s="120"/>
      <c r="F3" s="123"/>
      <c r="G3" s="122"/>
    </row>
    <row r="4" spans="1:10" ht="63.75" customHeight="1" thickBot="1">
      <c r="A4" s="825" t="s">
        <v>368</v>
      </c>
      <c r="B4" s="826" t="s">
        <v>369</v>
      </c>
      <c r="C4" s="826" t="s">
        <v>2</v>
      </c>
      <c r="D4" s="826" t="s">
        <v>342</v>
      </c>
      <c r="E4" s="826" t="s">
        <v>370</v>
      </c>
      <c r="F4" s="827" t="s">
        <v>976</v>
      </c>
      <c r="G4" s="828" t="s">
        <v>977</v>
      </c>
      <c r="H4" s="827" t="s">
        <v>978</v>
      </c>
      <c r="I4" s="828" t="s">
        <v>979</v>
      </c>
      <c r="J4" s="829" t="s">
        <v>409</v>
      </c>
    </row>
    <row r="5" spans="1:10" s="19" customFormat="1" ht="15.75" thickBot="1">
      <c r="A5" s="821"/>
      <c r="B5" s="821"/>
      <c r="C5" s="821"/>
      <c r="D5" s="821"/>
      <c r="E5" s="821"/>
      <c r="F5" s="822"/>
      <c r="G5" s="823"/>
      <c r="H5" s="824"/>
      <c r="I5" s="824"/>
      <c r="J5" s="824"/>
    </row>
    <row r="6" spans="1:10" ht="29.25" customHeight="1" thickBot="1">
      <c r="A6" s="774">
        <v>1</v>
      </c>
      <c r="B6" s="1068" t="s">
        <v>371</v>
      </c>
      <c r="C6" s="1069"/>
      <c r="D6" s="1069"/>
      <c r="E6" s="1069"/>
      <c r="F6" s="1070"/>
      <c r="G6" s="775"/>
      <c r="H6" s="776"/>
      <c r="I6" s="776"/>
      <c r="J6" s="778"/>
    </row>
    <row r="7" spans="1:10" ht="45.75" customHeight="1">
      <c r="A7" s="769"/>
      <c r="B7" s="770" t="s">
        <v>7</v>
      </c>
      <c r="C7" s="770" t="s">
        <v>9</v>
      </c>
      <c r="D7" s="758">
        <v>2830</v>
      </c>
      <c r="E7" s="758" t="s">
        <v>614</v>
      </c>
      <c r="F7" s="771">
        <v>30000</v>
      </c>
      <c r="G7" s="772"/>
      <c r="H7" s="771">
        <v>29170</v>
      </c>
      <c r="I7" s="773"/>
      <c r="J7" s="777">
        <f t="shared" ref="J7:J18" si="0">SUM(H7/F7)</f>
        <v>0.97233333333333338</v>
      </c>
    </row>
    <row r="8" spans="1:10" ht="45.75" customHeight="1">
      <c r="A8" s="130"/>
      <c r="B8" s="131" t="s">
        <v>216</v>
      </c>
      <c r="C8" s="131" t="s">
        <v>221</v>
      </c>
      <c r="D8" s="124">
        <v>6230</v>
      </c>
      <c r="E8" s="124" t="s">
        <v>815</v>
      </c>
      <c r="F8" s="132">
        <v>231179.82</v>
      </c>
      <c r="G8" s="133"/>
      <c r="H8" s="132">
        <v>230875.21</v>
      </c>
      <c r="I8" s="134"/>
      <c r="J8" s="136">
        <f t="shared" si="0"/>
        <v>0.99868236769108998</v>
      </c>
    </row>
    <row r="9" spans="1:10" ht="45.75" customHeight="1">
      <c r="A9" s="130"/>
      <c r="B9" s="131" t="s">
        <v>216</v>
      </c>
      <c r="C9" s="131" t="s">
        <v>221</v>
      </c>
      <c r="D9" s="124">
        <v>6230</v>
      </c>
      <c r="E9" s="124" t="s">
        <v>816</v>
      </c>
      <c r="F9" s="132">
        <v>157239.82999999999</v>
      </c>
      <c r="G9" s="133"/>
      <c r="H9" s="132">
        <v>156935.23000000001</v>
      </c>
      <c r="I9" s="134"/>
      <c r="J9" s="136">
        <f t="shared" si="0"/>
        <v>0.99806283179013877</v>
      </c>
    </row>
    <row r="10" spans="1:10" ht="45.75" customHeight="1">
      <c r="A10" s="130"/>
      <c r="B10" s="131" t="s">
        <v>216</v>
      </c>
      <c r="C10" s="131" t="s">
        <v>221</v>
      </c>
      <c r="D10" s="124">
        <v>6230</v>
      </c>
      <c r="E10" s="124" t="s">
        <v>817</v>
      </c>
      <c r="F10" s="132">
        <v>56580.35</v>
      </c>
      <c r="G10" s="133"/>
      <c r="H10" s="132">
        <v>56312.47</v>
      </c>
      <c r="I10" s="134"/>
      <c r="J10" s="136">
        <f t="shared" si="0"/>
        <v>0.99526549411589005</v>
      </c>
    </row>
    <row r="11" spans="1:10" ht="45.75" customHeight="1">
      <c r="A11" s="130"/>
      <c r="B11" s="131" t="s">
        <v>245</v>
      </c>
      <c r="C11" s="131" t="s">
        <v>249</v>
      </c>
      <c r="D11" s="124">
        <v>6230</v>
      </c>
      <c r="E11" s="124" t="s">
        <v>980</v>
      </c>
      <c r="F11" s="132">
        <v>3500</v>
      </c>
      <c r="G11" s="133"/>
      <c r="H11" s="132">
        <v>3500</v>
      </c>
      <c r="I11" s="134"/>
      <c r="J11" s="136">
        <f t="shared" si="0"/>
        <v>1</v>
      </c>
    </row>
    <row r="12" spans="1:10" ht="45.75" customHeight="1">
      <c r="A12" s="130"/>
      <c r="B12" s="131" t="s">
        <v>88</v>
      </c>
      <c r="C12" s="131" t="s">
        <v>90</v>
      </c>
      <c r="D12" s="124">
        <v>2820</v>
      </c>
      <c r="E12" s="124" t="s">
        <v>981</v>
      </c>
      <c r="F12" s="132">
        <v>21188</v>
      </c>
      <c r="G12" s="133"/>
      <c r="H12" s="132">
        <v>21188</v>
      </c>
      <c r="I12" s="134"/>
      <c r="J12" s="136">
        <f t="shared" si="0"/>
        <v>1</v>
      </c>
    </row>
    <row r="13" spans="1:10" ht="57">
      <c r="A13" s="125"/>
      <c r="B13" s="126">
        <v>801</v>
      </c>
      <c r="C13" s="126">
        <v>80113</v>
      </c>
      <c r="D13" s="126">
        <v>2360</v>
      </c>
      <c r="E13" s="124" t="s">
        <v>372</v>
      </c>
      <c r="F13" s="266">
        <v>220000</v>
      </c>
      <c r="G13" s="127"/>
      <c r="H13" s="129">
        <v>220000</v>
      </c>
      <c r="I13" s="129"/>
      <c r="J13" s="137">
        <f t="shared" si="0"/>
        <v>1</v>
      </c>
    </row>
    <row r="14" spans="1:10" ht="28.5">
      <c r="A14" s="125"/>
      <c r="B14" s="126">
        <v>801</v>
      </c>
      <c r="C14" s="126">
        <v>80153</v>
      </c>
      <c r="D14" s="126">
        <v>2820</v>
      </c>
      <c r="E14" s="124" t="s">
        <v>981</v>
      </c>
      <c r="F14" s="266">
        <v>15345</v>
      </c>
      <c r="G14" s="127"/>
      <c r="H14" s="593">
        <v>15248.02</v>
      </c>
      <c r="I14" s="129"/>
      <c r="J14" s="137">
        <f t="shared" si="0"/>
        <v>0.99368002606712291</v>
      </c>
    </row>
    <row r="15" spans="1:10" ht="42.75">
      <c r="A15" s="125"/>
      <c r="B15" s="126">
        <v>851</v>
      </c>
      <c r="C15" s="126">
        <v>85154</v>
      </c>
      <c r="D15" s="126">
        <v>2360</v>
      </c>
      <c r="E15" s="124" t="s">
        <v>373</v>
      </c>
      <c r="F15" s="266">
        <v>137500</v>
      </c>
      <c r="G15" s="127"/>
      <c r="H15" s="264">
        <v>137500</v>
      </c>
      <c r="I15" s="129"/>
      <c r="J15" s="137">
        <f t="shared" si="0"/>
        <v>1</v>
      </c>
    </row>
    <row r="16" spans="1:10" ht="28.5">
      <c r="A16" s="126"/>
      <c r="B16" s="126">
        <v>851</v>
      </c>
      <c r="C16" s="126">
        <v>85195</v>
      </c>
      <c r="D16" s="126">
        <v>2360</v>
      </c>
      <c r="E16" s="128" t="s">
        <v>374</v>
      </c>
      <c r="F16" s="266">
        <v>30000</v>
      </c>
      <c r="G16" s="127"/>
      <c r="H16" s="129">
        <v>28310</v>
      </c>
      <c r="I16" s="129"/>
      <c r="J16" s="137">
        <f t="shared" si="0"/>
        <v>0.94366666666666665</v>
      </c>
    </row>
    <row r="17" spans="1:10" ht="85.5">
      <c r="A17" s="126"/>
      <c r="B17" s="126">
        <v>921</v>
      </c>
      <c r="C17" s="126">
        <v>92105</v>
      </c>
      <c r="D17" s="126">
        <v>2360</v>
      </c>
      <c r="E17" s="124" t="s">
        <v>615</v>
      </c>
      <c r="F17" s="266">
        <v>175000</v>
      </c>
      <c r="G17" s="127"/>
      <c r="H17" s="129">
        <v>175000</v>
      </c>
      <c r="I17" s="129"/>
      <c r="J17" s="137">
        <f t="shared" si="0"/>
        <v>1</v>
      </c>
    </row>
    <row r="18" spans="1:10" ht="42.75">
      <c r="A18" s="126"/>
      <c r="B18" s="126">
        <v>926</v>
      </c>
      <c r="C18" s="126">
        <v>92605</v>
      </c>
      <c r="D18" s="126">
        <v>2360</v>
      </c>
      <c r="E18" s="124" t="s">
        <v>375</v>
      </c>
      <c r="F18" s="266">
        <v>726000</v>
      </c>
      <c r="G18" s="127"/>
      <c r="H18" s="129">
        <v>567900</v>
      </c>
      <c r="I18" s="129"/>
      <c r="J18" s="137">
        <f t="shared" si="0"/>
        <v>0.78223140495867771</v>
      </c>
    </row>
    <row r="19" spans="1:10" ht="28.5">
      <c r="A19" s="126"/>
      <c r="B19" s="126">
        <v>801</v>
      </c>
      <c r="C19" s="126">
        <v>80101</v>
      </c>
      <c r="D19" s="126">
        <v>2590</v>
      </c>
      <c r="E19" s="124" t="s">
        <v>376</v>
      </c>
      <c r="F19" s="266"/>
      <c r="G19" s="127">
        <v>1822050</v>
      </c>
      <c r="H19" s="129"/>
      <c r="I19" s="135">
        <v>1822026.79</v>
      </c>
      <c r="J19" s="138">
        <f>SUM(I19/G19)</f>
        <v>0.99998726160094398</v>
      </c>
    </row>
    <row r="20" spans="1:10" ht="32.25" customHeight="1">
      <c r="A20" s="126"/>
      <c r="B20" s="126">
        <v>801</v>
      </c>
      <c r="C20" s="126">
        <v>80103</v>
      </c>
      <c r="D20" s="126">
        <v>2590</v>
      </c>
      <c r="E20" s="124" t="s">
        <v>376</v>
      </c>
      <c r="F20" s="266"/>
      <c r="G20" s="127">
        <v>790000</v>
      </c>
      <c r="H20" s="129"/>
      <c r="I20" s="135">
        <v>789978.77</v>
      </c>
      <c r="J20" s="138">
        <f t="shared" ref="J20:J28" si="1">SUM(I20/G20)</f>
        <v>0.99997312658227855</v>
      </c>
    </row>
    <row r="21" spans="1:10" ht="32.25" customHeight="1">
      <c r="A21" s="126"/>
      <c r="B21" s="126">
        <v>801</v>
      </c>
      <c r="C21" s="126">
        <v>80104</v>
      </c>
      <c r="D21" s="126">
        <v>2540</v>
      </c>
      <c r="E21" s="124" t="s">
        <v>735</v>
      </c>
      <c r="F21" s="266"/>
      <c r="G21" s="127">
        <v>395000</v>
      </c>
      <c r="H21" s="129"/>
      <c r="I21" s="135">
        <v>391275.31</v>
      </c>
      <c r="J21" s="138">
        <f>SUM(I21/G21)</f>
        <v>0.99057040506329108</v>
      </c>
    </row>
    <row r="22" spans="1:10" ht="34.5" customHeight="1">
      <c r="A22" s="126"/>
      <c r="B22" s="126">
        <v>801</v>
      </c>
      <c r="C22" s="126">
        <v>80110</v>
      </c>
      <c r="D22" s="126">
        <v>2540</v>
      </c>
      <c r="E22" s="124" t="s">
        <v>377</v>
      </c>
      <c r="F22" s="266"/>
      <c r="G22" s="127">
        <v>224926</v>
      </c>
      <c r="H22" s="129"/>
      <c r="I22" s="135">
        <v>224926</v>
      </c>
      <c r="J22" s="138">
        <f t="shared" si="1"/>
        <v>1</v>
      </c>
    </row>
    <row r="23" spans="1:10">
      <c r="A23" s="126"/>
      <c r="B23" s="126">
        <v>801</v>
      </c>
      <c r="C23" s="126">
        <v>80149</v>
      </c>
      <c r="D23" s="126">
        <v>2540</v>
      </c>
      <c r="E23" s="124" t="s">
        <v>735</v>
      </c>
      <c r="F23" s="266"/>
      <c r="G23" s="127">
        <v>339844</v>
      </c>
      <c r="H23" s="129"/>
      <c r="I23" s="129">
        <v>332782.12</v>
      </c>
      <c r="J23" s="138">
        <f t="shared" si="1"/>
        <v>0.97922023045868101</v>
      </c>
    </row>
    <row r="24" spans="1:10" ht="28.5">
      <c r="A24" s="126"/>
      <c r="B24" s="126">
        <v>801</v>
      </c>
      <c r="C24" s="126">
        <v>80149</v>
      </c>
      <c r="D24" s="126">
        <v>2590</v>
      </c>
      <c r="E24" s="124" t="s">
        <v>376</v>
      </c>
      <c r="F24" s="266"/>
      <c r="G24" s="127">
        <v>60000</v>
      </c>
      <c r="H24" s="129"/>
      <c r="I24" s="135">
        <v>59982.34</v>
      </c>
      <c r="J24" s="138">
        <f t="shared" si="1"/>
        <v>0.9997056666666666</v>
      </c>
    </row>
    <row r="25" spans="1:10" ht="28.5">
      <c r="A25" s="126"/>
      <c r="B25" s="126">
        <v>801</v>
      </c>
      <c r="C25" s="126">
        <v>80150</v>
      </c>
      <c r="D25" s="126">
        <v>2590</v>
      </c>
      <c r="E25" s="124" t="s">
        <v>376</v>
      </c>
      <c r="F25" s="266"/>
      <c r="G25" s="127">
        <v>94230</v>
      </c>
      <c r="H25" s="129"/>
      <c r="I25" s="135">
        <v>94228.81</v>
      </c>
      <c r="J25" s="138">
        <f t="shared" si="1"/>
        <v>0.99998737132548021</v>
      </c>
    </row>
    <row r="26" spans="1:10" ht="28.5">
      <c r="A26" s="126"/>
      <c r="B26" s="126">
        <v>852</v>
      </c>
      <c r="C26" s="126">
        <v>85230</v>
      </c>
      <c r="D26" s="126">
        <v>2360</v>
      </c>
      <c r="E26" s="124" t="s">
        <v>378</v>
      </c>
      <c r="F26" s="267">
        <v>20000</v>
      </c>
      <c r="G26" s="127"/>
      <c r="H26" s="135">
        <v>20000</v>
      </c>
      <c r="I26" s="135"/>
      <c r="J26" s="138">
        <f>SUM(H26/F26)</f>
        <v>1</v>
      </c>
    </row>
    <row r="27" spans="1:10">
      <c r="A27" s="126"/>
      <c r="B27" s="126">
        <v>854</v>
      </c>
      <c r="C27" s="126">
        <v>85404</v>
      </c>
      <c r="D27" s="126">
        <v>2540</v>
      </c>
      <c r="E27" s="124" t="s">
        <v>735</v>
      </c>
      <c r="F27" s="267"/>
      <c r="G27" s="127">
        <v>32575</v>
      </c>
      <c r="H27" s="135"/>
      <c r="I27" s="135">
        <v>31487.46</v>
      </c>
      <c r="J27" s="138">
        <f t="shared" si="1"/>
        <v>0.9666142747505756</v>
      </c>
    </row>
    <row r="28" spans="1:10" ht="28.5">
      <c r="A28" s="126"/>
      <c r="B28" s="126">
        <v>854</v>
      </c>
      <c r="C28" s="126">
        <v>85404</v>
      </c>
      <c r="D28" s="126">
        <v>2590</v>
      </c>
      <c r="E28" s="124" t="s">
        <v>376</v>
      </c>
      <c r="F28" s="267"/>
      <c r="G28" s="127">
        <v>5480</v>
      </c>
      <c r="H28" s="135"/>
      <c r="I28" s="135">
        <v>5476.08</v>
      </c>
      <c r="J28" s="138">
        <f t="shared" si="1"/>
        <v>0.99928467153284672</v>
      </c>
    </row>
    <row r="29" spans="1:10" ht="15" thickBot="1">
      <c r="A29" s="752"/>
      <c r="B29" s="752"/>
      <c r="C29" s="752"/>
      <c r="D29" s="752"/>
      <c r="E29" s="752"/>
      <c r="F29" s="753"/>
      <c r="G29" s="754"/>
      <c r="H29" s="755"/>
      <c r="I29" s="755"/>
      <c r="J29" s="756"/>
    </row>
    <row r="30" spans="1:10" ht="33" customHeight="1" thickBot="1">
      <c r="A30" s="764">
        <v>2</v>
      </c>
      <c r="B30" s="1068" t="s">
        <v>379</v>
      </c>
      <c r="C30" s="1069"/>
      <c r="D30" s="1069"/>
      <c r="E30" s="1069"/>
      <c r="F30" s="765"/>
      <c r="G30" s="766"/>
      <c r="H30" s="767"/>
      <c r="I30" s="767"/>
      <c r="J30" s="768"/>
    </row>
    <row r="31" spans="1:10" ht="71.25">
      <c r="A31" s="757"/>
      <c r="B31" s="757">
        <v>600</v>
      </c>
      <c r="C31" s="757">
        <v>60004</v>
      </c>
      <c r="D31" s="757">
        <v>2310</v>
      </c>
      <c r="E31" s="758" t="s">
        <v>380</v>
      </c>
      <c r="F31" s="759">
        <v>1012400</v>
      </c>
      <c r="G31" s="760"/>
      <c r="H31" s="761">
        <v>1012400</v>
      </c>
      <c r="I31" s="762"/>
      <c r="J31" s="763">
        <f>SUM(H31/F31)</f>
        <v>1</v>
      </c>
    </row>
    <row r="32" spans="1:10" ht="57">
      <c r="A32" s="126"/>
      <c r="B32" s="126">
        <v>600</v>
      </c>
      <c r="C32" s="126">
        <v>60014</v>
      </c>
      <c r="D32" s="126">
        <v>6300</v>
      </c>
      <c r="E32" s="222" t="s">
        <v>736</v>
      </c>
      <c r="F32" s="223">
        <v>1000000</v>
      </c>
      <c r="G32" s="127"/>
      <c r="H32" s="135">
        <v>1000000</v>
      </c>
      <c r="I32" s="135"/>
      <c r="J32" s="138">
        <f>SUM(H32/F32)</f>
        <v>1</v>
      </c>
    </row>
    <row r="33" spans="1:12" ht="57">
      <c r="A33" s="126"/>
      <c r="B33" s="126">
        <v>600</v>
      </c>
      <c r="C33" s="126">
        <v>60014</v>
      </c>
      <c r="D33" s="126">
        <v>6300</v>
      </c>
      <c r="E33" s="224" t="s">
        <v>818</v>
      </c>
      <c r="F33" s="225">
        <v>30000</v>
      </c>
      <c r="G33" s="127"/>
      <c r="H33" s="135">
        <v>19926</v>
      </c>
      <c r="I33" s="135"/>
      <c r="J33" s="138">
        <f>SUM(H33/F33)</f>
        <v>0.66420000000000001</v>
      </c>
    </row>
    <row r="34" spans="1:12" ht="71.25">
      <c r="A34" s="126"/>
      <c r="B34" s="126">
        <v>600</v>
      </c>
      <c r="C34" s="126">
        <v>60014</v>
      </c>
      <c r="D34" s="126">
        <v>6300</v>
      </c>
      <c r="E34" s="224" t="s">
        <v>982</v>
      </c>
      <c r="F34" s="225">
        <v>30000</v>
      </c>
      <c r="G34" s="127"/>
      <c r="H34" s="135">
        <v>30000</v>
      </c>
      <c r="I34" s="135"/>
      <c r="J34" s="138">
        <f>SUM(H34/F34)</f>
        <v>1</v>
      </c>
    </row>
    <row r="35" spans="1:12" ht="28.5">
      <c r="A35" s="126"/>
      <c r="B35" s="126">
        <v>630</v>
      </c>
      <c r="C35" s="126">
        <v>63003</v>
      </c>
      <c r="D35" s="126">
        <v>2480</v>
      </c>
      <c r="E35" s="124" t="s">
        <v>396</v>
      </c>
      <c r="F35" s="265"/>
      <c r="G35" s="127">
        <v>18000</v>
      </c>
      <c r="H35" s="135"/>
      <c r="I35" s="135">
        <v>16517.62</v>
      </c>
      <c r="J35" s="138">
        <f>SUM(I35/G35)</f>
        <v>0.91764555555555549</v>
      </c>
    </row>
    <row r="36" spans="1:12">
      <c r="A36" s="126"/>
      <c r="B36" s="131" t="s">
        <v>216</v>
      </c>
      <c r="C36" s="131" t="s">
        <v>221</v>
      </c>
      <c r="D36" s="126">
        <v>6630</v>
      </c>
      <c r="E36" s="124" t="s">
        <v>819</v>
      </c>
      <c r="F36" s="127">
        <v>201000</v>
      </c>
      <c r="G36" s="127"/>
      <c r="H36" s="135">
        <v>200082.98</v>
      </c>
      <c r="I36" s="135">
        <v>0</v>
      </c>
      <c r="J36" s="138">
        <f t="shared" ref="J36:J37" si="2">SUM(H36/F36)</f>
        <v>0.99543771144278614</v>
      </c>
    </row>
    <row r="37" spans="1:12">
      <c r="A37" s="126"/>
      <c r="B37" s="131" t="s">
        <v>216</v>
      </c>
      <c r="C37" s="131" t="s">
        <v>221</v>
      </c>
      <c r="D37" s="126">
        <v>6220</v>
      </c>
      <c r="E37" s="124" t="s">
        <v>820</v>
      </c>
      <c r="F37" s="265">
        <v>186220</v>
      </c>
      <c r="G37" s="127"/>
      <c r="H37" s="135">
        <v>182418.75</v>
      </c>
      <c r="I37" s="135">
        <v>0</v>
      </c>
      <c r="J37" s="138">
        <f t="shared" si="2"/>
        <v>0.97958731607775751</v>
      </c>
    </row>
    <row r="38" spans="1:12" ht="28.5">
      <c r="A38" s="126"/>
      <c r="B38" s="126">
        <v>750</v>
      </c>
      <c r="C38" s="126">
        <v>75075</v>
      </c>
      <c r="D38" s="126">
        <v>2480</v>
      </c>
      <c r="E38" s="124" t="s">
        <v>396</v>
      </c>
      <c r="F38" s="265"/>
      <c r="G38" s="127">
        <v>305000</v>
      </c>
      <c r="H38" s="135"/>
      <c r="I38" s="135">
        <v>290691.56</v>
      </c>
      <c r="J38" s="138">
        <f>SUM(I38/G38)</f>
        <v>0.95308708196721315</v>
      </c>
    </row>
    <row r="39" spans="1:12" ht="42.75">
      <c r="A39" s="126"/>
      <c r="B39" s="126">
        <v>900</v>
      </c>
      <c r="C39" s="126">
        <v>90013</v>
      </c>
      <c r="D39" s="126">
        <v>2710</v>
      </c>
      <c r="E39" s="124" t="s">
        <v>421</v>
      </c>
      <c r="F39" s="265">
        <v>1800</v>
      </c>
      <c r="G39" s="127"/>
      <c r="H39" s="135">
        <v>1800</v>
      </c>
      <c r="I39" s="135"/>
      <c r="J39" s="138">
        <f>SUM(H39/F39)</f>
        <v>1</v>
      </c>
    </row>
    <row r="40" spans="1:12" ht="28.5">
      <c r="A40" s="126"/>
      <c r="B40" s="126">
        <v>921</v>
      </c>
      <c r="C40" s="126">
        <v>92109</v>
      </c>
      <c r="D40" s="126">
        <v>2480</v>
      </c>
      <c r="E40" s="124" t="s">
        <v>396</v>
      </c>
      <c r="F40" s="265"/>
      <c r="G40" s="127">
        <v>620000</v>
      </c>
      <c r="H40" s="135"/>
      <c r="I40" s="135">
        <v>575262.48</v>
      </c>
      <c r="J40" s="138">
        <f>SUM(I40/G40)</f>
        <v>0.92784270967741933</v>
      </c>
    </row>
    <row r="41" spans="1:12" ht="28.5">
      <c r="A41" s="126"/>
      <c r="B41" s="126">
        <v>921</v>
      </c>
      <c r="C41" s="126">
        <v>92116</v>
      </c>
      <c r="D41" s="126">
        <v>2480</v>
      </c>
      <c r="E41" s="124" t="s">
        <v>422</v>
      </c>
      <c r="F41" s="267"/>
      <c r="G41" s="265">
        <v>537400</v>
      </c>
      <c r="H41" s="135"/>
      <c r="I41" s="135">
        <v>537400</v>
      </c>
      <c r="J41" s="138">
        <f>SUM(I41/G41)</f>
        <v>1</v>
      </c>
    </row>
    <row r="42" spans="1:12" ht="28.5">
      <c r="A42" s="126"/>
      <c r="B42" s="126">
        <v>921</v>
      </c>
      <c r="C42" s="126">
        <v>92195</v>
      </c>
      <c r="D42" s="126">
        <v>2480</v>
      </c>
      <c r="E42" s="124" t="s">
        <v>396</v>
      </c>
      <c r="F42" s="267"/>
      <c r="G42" s="265">
        <v>840000</v>
      </c>
      <c r="H42" s="135"/>
      <c r="I42" s="135">
        <v>809955.89</v>
      </c>
      <c r="J42" s="138">
        <f>SUM(I42/G42)</f>
        <v>0.96423320238095245</v>
      </c>
    </row>
    <row r="43" spans="1:12" ht="28.5">
      <c r="A43" s="126"/>
      <c r="B43" s="126">
        <v>926</v>
      </c>
      <c r="C43" s="126">
        <v>92605</v>
      </c>
      <c r="D43" s="126">
        <v>2480</v>
      </c>
      <c r="E43" s="124" t="s">
        <v>396</v>
      </c>
      <c r="F43" s="265"/>
      <c r="G43" s="265">
        <v>117000</v>
      </c>
      <c r="H43" s="135"/>
      <c r="I43" s="135">
        <v>112741.53</v>
      </c>
      <c r="J43" s="138">
        <f>SUM(I43/G43)</f>
        <v>0.96360282051282053</v>
      </c>
    </row>
    <row r="44" spans="1:12" ht="15">
      <c r="A44" s="1071" t="s">
        <v>381</v>
      </c>
      <c r="B44" s="1072"/>
      <c r="C44" s="1072"/>
      <c r="D44" s="1072"/>
      <c r="E44" s="1073"/>
      <c r="F44" s="747">
        <f>SUM(F7:F43)</f>
        <v>4284953</v>
      </c>
      <c r="G44" s="747">
        <f>SUM(G7:G43)</f>
        <v>6201505</v>
      </c>
      <c r="H44" s="748">
        <f>SUM(H7:H43)</f>
        <v>4108566.66</v>
      </c>
      <c r="I44" s="748">
        <f>SUM(I7:I43)</f>
        <v>6094732.7599999998</v>
      </c>
      <c r="J44" s="749"/>
      <c r="L44" s="25"/>
    </row>
    <row r="45" spans="1:12" ht="15">
      <c r="A45" s="750"/>
      <c r="B45" s="750"/>
      <c r="C45" s="750"/>
      <c r="D45" s="750"/>
      <c r="E45" s="750"/>
      <c r="F45" s="1075">
        <f>SUM(F44+G44)</f>
        <v>10486458</v>
      </c>
      <c r="G45" s="1076"/>
      <c r="H45" s="1077">
        <f>SUM(H44+I44)</f>
        <v>10203299.42</v>
      </c>
      <c r="I45" s="1078"/>
      <c r="J45" s="751">
        <f>SUM(H45/F45)</f>
        <v>0.97299769092671706</v>
      </c>
    </row>
    <row r="47" spans="1:12">
      <c r="F47" s="26"/>
    </row>
  </sheetData>
  <mergeCells count="6">
    <mergeCell ref="B6:F6"/>
    <mergeCell ref="B30:E30"/>
    <mergeCell ref="A44:E44"/>
    <mergeCell ref="A2:I2"/>
    <mergeCell ref="F45:G45"/>
    <mergeCell ref="H45:I4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6"/>
  <sheetViews>
    <sheetView topLeftCell="A22" workbookViewId="0">
      <selection activeCell="N13" sqref="N12:N13"/>
    </sheetView>
  </sheetViews>
  <sheetFormatPr defaultRowHeight="12.75"/>
  <cols>
    <col min="1" max="1" width="4" style="17" customWidth="1"/>
    <col min="2" max="2" width="5.625" style="17" customWidth="1"/>
    <col min="3" max="3" width="14" style="17" customWidth="1"/>
    <col min="4" max="4" width="9.625" style="24" customWidth="1"/>
    <col min="5" max="5" width="12.75" style="17" customWidth="1"/>
    <col min="6" max="6" width="11.5" style="17" customWidth="1"/>
    <col min="7" max="7" width="8.375" style="17" customWidth="1"/>
    <col min="8" max="8" width="12" style="17" customWidth="1"/>
    <col min="9" max="9" width="13.25" style="17" customWidth="1"/>
    <col min="10" max="10" width="11.375" style="17" customWidth="1"/>
    <col min="11" max="11" width="9" style="17" customWidth="1"/>
    <col min="12" max="12" width="11.875" style="17" customWidth="1"/>
    <col min="13" max="13" width="9.125" style="17" customWidth="1"/>
    <col min="14" max="258" width="9" style="17"/>
    <col min="259" max="259" width="5" style="17" customWidth="1"/>
    <col min="260" max="260" width="10.375" style="17" customWidth="1"/>
    <col min="261" max="261" width="39.25" style="17" customWidth="1"/>
    <col min="262" max="262" width="17.625" style="17" customWidth="1"/>
    <col min="263" max="263" width="14.75" style="17" customWidth="1"/>
    <col min="264" max="264" width="11.875" style="17" customWidth="1"/>
    <col min="265" max="265" width="13.75" style="17" customWidth="1"/>
    <col min="266" max="514" width="9" style="17"/>
    <col min="515" max="515" width="5" style="17" customWidth="1"/>
    <col min="516" max="516" width="10.375" style="17" customWidth="1"/>
    <col min="517" max="517" width="39.25" style="17" customWidth="1"/>
    <col min="518" max="518" width="17.625" style="17" customWidth="1"/>
    <col min="519" max="519" width="14.75" style="17" customWidth="1"/>
    <col min="520" max="520" width="11.875" style="17" customWidth="1"/>
    <col min="521" max="521" width="13.75" style="17" customWidth="1"/>
    <col min="522" max="770" width="9" style="17"/>
    <col min="771" max="771" width="5" style="17" customWidth="1"/>
    <col min="772" max="772" width="10.375" style="17" customWidth="1"/>
    <col min="773" max="773" width="39.25" style="17" customWidth="1"/>
    <col min="774" max="774" width="17.625" style="17" customWidth="1"/>
    <col min="775" max="775" width="14.75" style="17" customWidth="1"/>
    <col min="776" max="776" width="11.875" style="17" customWidth="1"/>
    <col min="777" max="777" width="13.75" style="17" customWidth="1"/>
    <col min="778" max="1026" width="9" style="17"/>
    <col min="1027" max="1027" width="5" style="17" customWidth="1"/>
    <col min="1028" max="1028" width="10.375" style="17" customWidth="1"/>
    <col min="1029" max="1029" width="39.25" style="17" customWidth="1"/>
    <col min="1030" max="1030" width="17.625" style="17" customWidth="1"/>
    <col min="1031" max="1031" width="14.75" style="17" customWidth="1"/>
    <col min="1032" max="1032" width="11.875" style="17" customWidth="1"/>
    <col min="1033" max="1033" width="13.75" style="17" customWidth="1"/>
    <col min="1034" max="1282" width="9" style="17"/>
    <col min="1283" max="1283" width="5" style="17" customWidth="1"/>
    <col min="1284" max="1284" width="10.375" style="17" customWidth="1"/>
    <col min="1285" max="1285" width="39.25" style="17" customWidth="1"/>
    <col min="1286" max="1286" width="17.625" style="17" customWidth="1"/>
    <col min="1287" max="1287" width="14.75" style="17" customWidth="1"/>
    <col min="1288" max="1288" width="11.875" style="17" customWidth="1"/>
    <col min="1289" max="1289" width="13.75" style="17" customWidth="1"/>
    <col min="1290" max="1538" width="9" style="17"/>
    <col min="1539" max="1539" width="5" style="17" customWidth="1"/>
    <col min="1540" max="1540" width="10.375" style="17" customWidth="1"/>
    <col min="1541" max="1541" width="39.25" style="17" customWidth="1"/>
    <col min="1542" max="1542" width="17.625" style="17" customWidth="1"/>
    <col min="1543" max="1543" width="14.75" style="17" customWidth="1"/>
    <col min="1544" max="1544" width="11.875" style="17" customWidth="1"/>
    <col min="1545" max="1545" width="13.75" style="17" customWidth="1"/>
    <col min="1546" max="1794" width="9" style="17"/>
    <col min="1795" max="1795" width="5" style="17" customWidth="1"/>
    <col min="1796" max="1796" width="10.375" style="17" customWidth="1"/>
    <col min="1797" max="1797" width="39.25" style="17" customWidth="1"/>
    <col min="1798" max="1798" width="17.625" style="17" customWidth="1"/>
    <col min="1799" max="1799" width="14.75" style="17" customWidth="1"/>
    <col min="1800" max="1800" width="11.875" style="17" customWidth="1"/>
    <col min="1801" max="1801" width="13.75" style="17" customWidth="1"/>
    <col min="1802" max="2050" width="9" style="17"/>
    <col min="2051" max="2051" width="5" style="17" customWidth="1"/>
    <col min="2052" max="2052" width="10.375" style="17" customWidth="1"/>
    <col min="2053" max="2053" width="39.25" style="17" customWidth="1"/>
    <col min="2054" max="2054" width="17.625" style="17" customWidth="1"/>
    <col min="2055" max="2055" width="14.75" style="17" customWidth="1"/>
    <col min="2056" max="2056" width="11.875" style="17" customWidth="1"/>
    <col min="2057" max="2057" width="13.75" style="17" customWidth="1"/>
    <col min="2058" max="2306" width="9" style="17"/>
    <col min="2307" max="2307" width="5" style="17" customWidth="1"/>
    <col min="2308" max="2308" width="10.375" style="17" customWidth="1"/>
    <col min="2309" max="2309" width="39.25" style="17" customWidth="1"/>
    <col min="2310" max="2310" width="17.625" style="17" customWidth="1"/>
    <col min="2311" max="2311" width="14.75" style="17" customWidth="1"/>
    <col min="2312" max="2312" width="11.875" style="17" customWidth="1"/>
    <col min="2313" max="2313" width="13.75" style="17" customWidth="1"/>
    <col min="2314" max="2562" width="9" style="17"/>
    <col min="2563" max="2563" width="5" style="17" customWidth="1"/>
    <col min="2564" max="2564" width="10.375" style="17" customWidth="1"/>
    <col min="2565" max="2565" width="39.25" style="17" customWidth="1"/>
    <col min="2566" max="2566" width="17.625" style="17" customWidth="1"/>
    <col min="2567" max="2567" width="14.75" style="17" customWidth="1"/>
    <col min="2568" max="2568" width="11.875" style="17" customWidth="1"/>
    <col min="2569" max="2569" width="13.75" style="17" customWidth="1"/>
    <col min="2570" max="2818" width="9" style="17"/>
    <col min="2819" max="2819" width="5" style="17" customWidth="1"/>
    <col min="2820" max="2820" width="10.375" style="17" customWidth="1"/>
    <col min="2821" max="2821" width="39.25" style="17" customWidth="1"/>
    <col min="2822" max="2822" width="17.625" style="17" customWidth="1"/>
    <col min="2823" max="2823" width="14.75" style="17" customWidth="1"/>
    <col min="2824" max="2824" width="11.875" style="17" customWidth="1"/>
    <col min="2825" max="2825" width="13.75" style="17" customWidth="1"/>
    <col min="2826" max="3074" width="9" style="17"/>
    <col min="3075" max="3075" width="5" style="17" customWidth="1"/>
    <col min="3076" max="3076" width="10.375" style="17" customWidth="1"/>
    <col min="3077" max="3077" width="39.25" style="17" customWidth="1"/>
    <col min="3078" max="3078" width="17.625" style="17" customWidth="1"/>
    <col min="3079" max="3079" width="14.75" style="17" customWidth="1"/>
    <col min="3080" max="3080" width="11.875" style="17" customWidth="1"/>
    <col min="3081" max="3081" width="13.75" style="17" customWidth="1"/>
    <col min="3082" max="3330" width="9" style="17"/>
    <col min="3331" max="3331" width="5" style="17" customWidth="1"/>
    <col min="3332" max="3332" width="10.375" style="17" customWidth="1"/>
    <col min="3333" max="3333" width="39.25" style="17" customWidth="1"/>
    <col min="3334" max="3334" width="17.625" style="17" customWidth="1"/>
    <col min="3335" max="3335" width="14.75" style="17" customWidth="1"/>
    <col min="3336" max="3336" width="11.875" style="17" customWidth="1"/>
    <col min="3337" max="3337" width="13.75" style="17" customWidth="1"/>
    <col min="3338" max="3586" width="9" style="17"/>
    <col min="3587" max="3587" width="5" style="17" customWidth="1"/>
    <col min="3588" max="3588" width="10.375" style="17" customWidth="1"/>
    <col min="3589" max="3589" width="39.25" style="17" customWidth="1"/>
    <col min="3590" max="3590" width="17.625" style="17" customWidth="1"/>
    <col min="3591" max="3591" width="14.75" style="17" customWidth="1"/>
    <col min="3592" max="3592" width="11.875" style="17" customWidth="1"/>
    <col min="3593" max="3593" width="13.75" style="17" customWidth="1"/>
    <col min="3594" max="3842" width="9" style="17"/>
    <col min="3843" max="3843" width="5" style="17" customWidth="1"/>
    <col min="3844" max="3844" width="10.375" style="17" customWidth="1"/>
    <col min="3845" max="3845" width="39.25" style="17" customWidth="1"/>
    <col min="3846" max="3846" width="17.625" style="17" customWidth="1"/>
    <col min="3847" max="3847" width="14.75" style="17" customWidth="1"/>
    <col min="3848" max="3848" width="11.875" style="17" customWidth="1"/>
    <col min="3849" max="3849" width="13.75" style="17" customWidth="1"/>
    <col min="3850" max="4098" width="9" style="17"/>
    <col min="4099" max="4099" width="5" style="17" customWidth="1"/>
    <col min="4100" max="4100" width="10.375" style="17" customWidth="1"/>
    <col min="4101" max="4101" width="39.25" style="17" customWidth="1"/>
    <col min="4102" max="4102" width="17.625" style="17" customWidth="1"/>
    <col min="4103" max="4103" width="14.75" style="17" customWidth="1"/>
    <col min="4104" max="4104" width="11.875" style="17" customWidth="1"/>
    <col min="4105" max="4105" width="13.75" style="17" customWidth="1"/>
    <col min="4106" max="4354" width="9" style="17"/>
    <col min="4355" max="4355" width="5" style="17" customWidth="1"/>
    <col min="4356" max="4356" width="10.375" style="17" customWidth="1"/>
    <col min="4357" max="4357" width="39.25" style="17" customWidth="1"/>
    <col min="4358" max="4358" width="17.625" style="17" customWidth="1"/>
    <col min="4359" max="4359" width="14.75" style="17" customWidth="1"/>
    <col min="4360" max="4360" width="11.875" style="17" customWidth="1"/>
    <col min="4361" max="4361" width="13.75" style="17" customWidth="1"/>
    <col min="4362" max="4610" width="9" style="17"/>
    <col min="4611" max="4611" width="5" style="17" customWidth="1"/>
    <col min="4612" max="4612" width="10.375" style="17" customWidth="1"/>
    <col min="4613" max="4613" width="39.25" style="17" customWidth="1"/>
    <col min="4614" max="4614" width="17.625" style="17" customWidth="1"/>
    <col min="4615" max="4615" width="14.75" style="17" customWidth="1"/>
    <col min="4616" max="4616" width="11.875" style="17" customWidth="1"/>
    <col min="4617" max="4617" width="13.75" style="17" customWidth="1"/>
    <col min="4618" max="4866" width="9" style="17"/>
    <col min="4867" max="4867" width="5" style="17" customWidth="1"/>
    <col min="4868" max="4868" width="10.375" style="17" customWidth="1"/>
    <col min="4869" max="4869" width="39.25" style="17" customWidth="1"/>
    <col min="4870" max="4870" width="17.625" style="17" customWidth="1"/>
    <col min="4871" max="4871" width="14.75" style="17" customWidth="1"/>
    <col min="4872" max="4872" width="11.875" style="17" customWidth="1"/>
    <col min="4873" max="4873" width="13.75" style="17" customWidth="1"/>
    <col min="4874" max="5122" width="9" style="17"/>
    <col min="5123" max="5123" width="5" style="17" customWidth="1"/>
    <col min="5124" max="5124" width="10.375" style="17" customWidth="1"/>
    <col min="5125" max="5125" width="39.25" style="17" customWidth="1"/>
    <col min="5126" max="5126" width="17.625" style="17" customWidth="1"/>
    <col min="5127" max="5127" width="14.75" style="17" customWidth="1"/>
    <col min="5128" max="5128" width="11.875" style="17" customWidth="1"/>
    <col min="5129" max="5129" width="13.75" style="17" customWidth="1"/>
    <col min="5130" max="5378" width="9" style="17"/>
    <col min="5379" max="5379" width="5" style="17" customWidth="1"/>
    <col min="5380" max="5380" width="10.375" style="17" customWidth="1"/>
    <col min="5381" max="5381" width="39.25" style="17" customWidth="1"/>
    <col min="5382" max="5382" width="17.625" style="17" customWidth="1"/>
    <col min="5383" max="5383" width="14.75" style="17" customWidth="1"/>
    <col min="5384" max="5384" width="11.875" style="17" customWidth="1"/>
    <col min="5385" max="5385" width="13.75" style="17" customWidth="1"/>
    <col min="5386" max="5634" width="9" style="17"/>
    <col min="5635" max="5635" width="5" style="17" customWidth="1"/>
    <col min="5636" max="5636" width="10.375" style="17" customWidth="1"/>
    <col min="5637" max="5637" width="39.25" style="17" customWidth="1"/>
    <col min="5638" max="5638" width="17.625" style="17" customWidth="1"/>
    <col min="5639" max="5639" width="14.75" style="17" customWidth="1"/>
    <col min="5640" max="5640" width="11.875" style="17" customWidth="1"/>
    <col min="5641" max="5641" width="13.75" style="17" customWidth="1"/>
    <col min="5642" max="5890" width="9" style="17"/>
    <col min="5891" max="5891" width="5" style="17" customWidth="1"/>
    <col min="5892" max="5892" width="10.375" style="17" customWidth="1"/>
    <col min="5893" max="5893" width="39.25" style="17" customWidth="1"/>
    <col min="5894" max="5894" width="17.625" style="17" customWidth="1"/>
    <col min="5895" max="5895" width="14.75" style="17" customWidth="1"/>
    <col min="5896" max="5896" width="11.875" style="17" customWidth="1"/>
    <col min="5897" max="5897" width="13.75" style="17" customWidth="1"/>
    <col min="5898" max="6146" width="9" style="17"/>
    <col min="6147" max="6147" width="5" style="17" customWidth="1"/>
    <col min="6148" max="6148" width="10.375" style="17" customWidth="1"/>
    <col min="6149" max="6149" width="39.25" style="17" customWidth="1"/>
    <col min="6150" max="6150" width="17.625" style="17" customWidth="1"/>
    <col min="6151" max="6151" width="14.75" style="17" customWidth="1"/>
    <col min="6152" max="6152" width="11.875" style="17" customWidth="1"/>
    <col min="6153" max="6153" width="13.75" style="17" customWidth="1"/>
    <col min="6154" max="6402" width="9" style="17"/>
    <col min="6403" max="6403" width="5" style="17" customWidth="1"/>
    <col min="6404" max="6404" width="10.375" style="17" customWidth="1"/>
    <col min="6405" max="6405" width="39.25" style="17" customWidth="1"/>
    <col min="6406" max="6406" width="17.625" style="17" customWidth="1"/>
    <col min="6407" max="6407" width="14.75" style="17" customWidth="1"/>
    <col min="6408" max="6408" width="11.875" style="17" customWidth="1"/>
    <col min="6409" max="6409" width="13.75" style="17" customWidth="1"/>
    <col min="6410" max="6658" width="9" style="17"/>
    <col min="6659" max="6659" width="5" style="17" customWidth="1"/>
    <col min="6660" max="6660" width="10.375" style="17" customWidth="1"/>
    <col min="6661" max="6661" width="39.25" style="17" customWidth="1"/>
    <col min="6662" max="6662" width="17.625" style="17" customWidth="1"/>
    <col min="6663" max="6663" width="14.75" style="17" customWidth="1"/>
    <col min="6664" max="6664" width="11.875" style="17" customWidth="1"/>
    <col min="6665" max="6665" width="13.75" style="17" customWidth="1"/>
    <col min="6666" max="6914" width="9" style="17"/>
    <col min="6915" max="6915" width="5" style="17" customWidth="1"/>
    <col min="6916" max="6916" width="10.375" style="17" customWidth="1"/>
    <col min="6917" max="6917" width="39.25" style="17" customWidth="1"/>
    <col min="6918" max="6918" width="17.625" style="17" customWidth="1"/>
    <col min="6919" max="6919" width="14.75" style="17" customWidth="1"/>
    <col min="6920" max="6920" width="11.875" style="17" customWidth="1"/>
    <col min="6921" max="6921" width="13.75" style="17" customWidth="1"/>
    <col min="6922" max="7170" width="9" style="17"/>
    <col min="7171" max="7171" width="5" style="17" customWidth="1"/>
    <col min="7172" max="7172" width="10.375" style="17" customWidth="1"/>
    <col min="7173" max="7173" width="39.25" style="17" customWidth="1"/>
    <col min="7174" max="7174" width="17.625" style="17" customWidth="1"/>
    <col min="7175" max="7175" width="14.75" style="17" customWidth="1"/>
    <col min="7176" max="7176" width="11.875" style="17" customWidth="1"/>
    <col min="7177" max="7177" width="13.75" style="17" customWidth="1"/>
    <col min="7178" max="7426" width="9" style="17"/>
    <col min="7427" max="7427" width="5" style="17" customWidth="1"/>
    <col min="7428" max="7428" width="10.375" style="17" customWidth="1"/>
    <col min="7429" max="7429" width="39.25" style="17" customWidth="1"/>
    <col min="7430" max="7430" width="17.625" style="17" customWidth="1"/>
    <col min="7431" max="7431" width="14.75" style="17" customWidth="1"/>
    <col min="7432" max="7432" width="11.875" style="17" customWidth="1"/>
    <col min="7433" max="7433" width="13.75" style="17" customWidth="1"/>
    <col min="7434" max="7682" width="9" style="17"/>
    <col min="7683" max="7683" width="5" style="17" customWidth="1"/>
    <col min="7684" max="7684" width="10.375" style="17" customWidth="1"/>
    <col min="7685" max="7685" width="39.25" style="17" customWidth="1"/>
    <col min="7686" max="7686" width="17.625" style="17" customWidth="1"/>
    <col min="7687" max="7687" width="14.75" style="17" customWidth="1"/>
    <col min="7688" max="7688" width="11.875" style="17" customWidth="1"/>
    <col min="7689" max="7689" width="13.75" style="17" customWidth="1"/>
    <col min="7690" max="7938" width="9" style="17"/>
    <col min="7939" max="7939" width="5" style="17" customWidth="1"/>
    <col min="7940" max="7940" width="10.375" style="17" customWidth="1"/>
    <col min="7941" max="7941" width="39.25" style="17" customWidth="1"/>
    <col min="7942" max="7942" width="17.625" style="17" customWidth="1"/>
    <col min="7943" max="7943" width="14.75" style="17" customWidth="1"/>
    <col min="7944" max="7944" width="11.875" style="17" customWidth="1"/>
    <col min="7945" max="7945" width="13.75" style="17" customWidth="1"/>
    <col min="7946" max="8194" width="9" style="17"/>
    <col min="8195" max="8195" width="5" style="17" customWidth="1"/>
    <col min="8196" max="8196" width="10.375" style="17" customWidth="1"/>
    <col min="8197" max="8197" width="39.25" style="17" customWidth="1"/>
    <col min="8198" max="8198" width="17.625" style="17" customWidth="1"/>
    <col min="8199" max="8199" width="14.75" style="17" customWidth="1"/>
    <col min="8200" max="8200" width="11.875" style="17" customWidth="1"/>
    <col min="8201" max="8201" width="13.75" style="17" customWidth="1"/>
    <col min="8202" max="8450" width="9" style="17"/>
    <col min="8451" max="8451" width="5" style="17" customWidth="1"/>
    <col min="8452" max="8452" width="10.375" style="17" customWidth="1"/>
    <col min="8453" max="8453" width="39.25" style="17" customWidth="1"/>
    <col min="8454" max="8454" width="17.625" style="17" customWidth="1"/>
    <col min="8455" max="8455" width="14.75" style="17" customWidth="1"/>
    <col min="8456" max="8456" width="11.875" style="17" customWidth="1"/>
    <col min="8457" max="8457" width="13.75" style="17" customWidth="1"/>
    <col min="8458" max="8706" width="9" style="17"/>
    <col min="8707" max="8707" width="5" style="17" customWidth="1"/>
    <col min="8708" max="8708" width="10.375" style="17" customWidth="1"/>
    <col min="8709" max="8709" width="39.25" style="17" customWidth="1"/>
    <col min="8710" max="8710" width="17.625" style="17" customWidth="1"/>
    <col min="8711" max="8711" width="14.75" style="17" customWidth="1"/>
    <col min="8712" max="8712" width="11.875" style="17" customWidth="1"/>
    <col min="8713" max="8713" width="13.75" style="17" customWidth="1"/>
    <col min="8714" max="8962" width="9" style="17"/>
    <col min="8963" max="8963" width="5" style="17" customWidth="1"/>
    <col min="8964" max="8964" width="10.375" style="17" customWidth="1"/>
    <col min="8965" max="8965" width="39.25" style="17" customWidth="1"/>
    <col min="8966" max="8966" width="17.625" style="17" customWidth="1"/>
    <col min="8967" max="8967" width="14.75" style="17" customWidth="1"/>
    <col min="8968" max="8968" width="11.875" style="17" customWidth="1"/>
    <col min="8969" max="8969" width="13.75" style="17" customWidth="1"/>
    <col min="8970" max="9218" width="9" style="17"/>
    <col min="9219" max="9219" width="5" style="17" customWidth="1"/>
    <col min="9220" max="9220" width="10.375" style="17" customWidth="1"/>
    <col min="9221" max="9221" width="39.25" style="17" customWidth="1"/>
    <col min="9222" max="9222" width="17.625" style="17" customWidth="1"/>
    <col min="9223" max="9223" width="14.75" style="17" customWidth="1"/>
    <col min="9224" max="9224" width="11.875" style="17" customWidth="1"/>
    <col min="9225" max="9225" width="13.75" style="17" customWidth="1"/>
    <col min="9226" max="9474" width="9" style="17"/>
    <col min="9475" max="9475" width="5" style="17" customWidth="1"/>
    <col min="9476" max="9476" width="10.375" style="17" customWidth="1"/>
    <col min="9477" max="9477" width="39.25" style="17" customWidth="1"/>
    <col min="9478" max="9478" width="17.625" style="17" customWidth="1"/>
    <col min="9479" max="9479" width="14.75" style="17" customWidth="1"/>
    <col min="9480" max="9480" width="11.875" style="17" customWidth="1"/>
    <col min="9481" max="9481" width="13.75" style="17" customWidth="1"/>
    <col min="9482" max="9730" width="9" style="17"/>
    <col min="9731" max="9731" width="5" style="17" customWidth="1"/>
    <col min="9732" max="9732" width="10.375" style="17" customWidth="1"/>
    <col min="9733" max="9733" width="39.25" style="17" customWidth="1"/>
    <col min="9734" max="9734" width="17.625" style="17" customWidth="1"/>
    <col min="9735" max="9735" width="14.75" style="17" customWidth="1"/>
    <col min="9736" max="9736" width="11.875" style="17" customWidth="1"/>
    <col min="9737" max="9737" width="13.75" style="17" customWidth="1"/>
    <col min="9738" max="9986" width="9" style="17"/>
    <col min="9987" max="9987" width="5" style="17" customWidth="1"/>
    <col min="9988" max="9988" width="10.375" style="17" customWidth="1"/>
    <col min="9989" max="9989" width="39.25" style="17" customWidth="1"/>
    <col min="9990" max="9990" width="17.625" style="17" customWidth="1"/>
    <col min="9991" max="9991" width="14.75" style="17" customWidth="1"/>
    <col min="9992" max="9992" width="11.875" style="17" customWidth="1"/>
    <col min="9993" max="9993" width="13.75" style="17" customWidth="1"/>
    <col min="9994" max="10242" width="9" style="17"/>
    <col min="10243" max="10243" width="5" style="17" customWidth="1"/>
    <col min="10244" max="10244" width="10.375" style="17" customWidth="1"/>
    <col min="10245" max="10245" width="39.25" style="17" customWidth="1"/>
    <col min="10246" max="10246" width="17.625" style="17" customWidth="1"/>
    <col min="10247" max="10247" width="14.75" style="17" customWidth="1"/>
    <col min="10248" max="10248" width="11.875" style="17" customWidth="1"/>
    <col min="10249" max="10249" width="13.75" style="17" customWidth="1"/>
    <col min="10250" max="10498" width="9" style="17"/>
    <col min="10499" max="10499" width="5" style="17" customWidth="1"/>
    <col min="10500" max="10500" width="10.375" style="17" customWidth="1"/>
    <col min="10501" max="10501" width="39.25" style="17" customWidth="1"/>
    <col min="10502" max="10502" width="17.625" style="17" customWidth="1"/>
    <col min="10503" max="10503" width="14.75" style="17" customWidth="1"/>
    <col min="10504" max="10504" width="11.875" style="17" customWidth="1"/>
    <col min="10505" max="10505" width="13.75" style="17" customWidth="1"/>
    <col min="10506" max="10754" width="9" style="17"/>
    <col min="10755" max="10755" width="5" style="17" customWidth="1"/>
    <col min="10756" max="10756" width="10.375" style="17" customWidth="1"/>
    <col min="10757" max="10757" width="39.25" style="17" customWidth="1"/>
    <col min="10758" max="10758" width="17.625" style="17" customWidth="1"/>
    <col min="10759" max="10759" width="14.75" style="17" customWidth="1"/>
    <col min="10760" max="10760" width="11.875" style="17" customWidth="1"/>
    <col min="10761" max="10761" width="13.75" style="17" customWidth="1"/>
    <col min="10762" max="11010" width="9" style="17"/>
    <col min="11011" max="11011" width="5" style="17" customWidth="1"/>
    <col min="11012" max="11012" width="10.375" style="17" customWidth="1"/>
    <col min="11013" max="11013" width="39.25" style="17" customWidth="1"/>
    <col min="11014" max="11014" width="17.625" style="17" customWidth="1"/>
    <col min="11015" max="11015" width="14.75" style="17" customWidth="1"/>
    <col min="11016" max="11016" width="11.875" style="17" customWidth="1"/>
    <col min="11017" max="11017" width="13.75" style="17" customWidth="1"/>
    <col min="11018" max="11266" width="9" style="17"/>
    <col min="11267" max="11267" width="5" style="17" customWidth="1"/>
    <col min="11268" max="11268" width="10.375" style="17" customWidth="1"/>
    <col min="11269" max="11269" width="39.25" style="17" customWidth="1"/>
    <col min="11270" max="11270" width="17.625" style="17" customWidth="1"/>
    <col min="11271" max="11271" width="14.75" style="17" customWidth="1"/>
    <col min="11272" max="11272" width="11.875" style="17" customWidth="1"/>
    <col min="11273" max="11273" width="13.75" style="17" customWidth="1"/>
    <col min="11274" max="11522" width="9" style="17"/>
    <col min="11523" max="11523" width="5" style="17" customWidth="1"/>
    <col min="11524" max="11524" width="10.375" style="17" customWidth="1"/>
    <col min="11525" max="11525" width="39.25" style="17" customWidth="1"/>
    <col min="11526" max="11526" width="17.625" style="17" customWidth="1"/>
    <col min="11527" max="11527" width="14.75" style="17" customWidth="1"/>
    <col min="11528" max="11528" width="11.875" style="17" customWidth="1"/>
    <col min="11529" max="11529" width="13.75" style="17" customWidth="1"/>
    <col min="11530" max="11778" width="9" style="17"/>
    <col min="11779" max="11779" width="5" style="17" customWidth="1"/>
    <col min="11780" max="11780" width="10.375" style="17" customWidth="1"/>
    <col min="11781" max="11781" width="39.25" style="17" customWidth="1"/>
    <col min="11782" max="11782" width="17.625" style="17" customWidth="1"/>
    <col min="11783" max="11783" width="14.75" style="17" customWidth="1"/>
    <col min="11784" max="11784" width="11.875" style="17" customWidth="1"/>
    <col min="11785" max="11785" width="13.75" style="17" customWidth="1"/>
    <col min="11786" max="12034" width="9" style="17"/>
    <col min="12035" max="12035" width="5" style="17" customWidth="1"/>
    <col min="12036" max="12036" width="10.375" style="17" customWidth="1"/>
    <col min="12037" max="12037" width="39.25" style="17" customWidth="1"/>
    <col min="12038" max="12038" width="17.625" style="17" customWidth="1"/>
    <col min="12039" max="12039" width="14.75" style="17" customWidth="1"/>
    <col min="12040" max="12040" width="11.875" style="17" customWidth="1"/>
    <col min="12041" max="12041" width="13.75" style="17" customWidth="1"/>
    <col min="12042" max="12290" width="9" style="17"/>
    <col min="12291" max="12291" width="5" style="17" customWidth="1"/>
    <col min="12292" max="12292" width="10.375" style="17" customWidth="1"/>
    <col min="12293" max="12293" width="39.25" style="17" customWidth="1"/>
    <col min="12294" max="12294" width="17.625" style="17" customWidth="1"/>
    <col min="12295" max="12295" width="14.75" style="17" customWidth="1"/>
    <col min="12296" max="12296" width="11.875" style="17" customWidth="1"/>
    <col min="12297" max="12297" width="13.75" style="17" customWidth="1"/>
    <col min="12298" max="12546" width="9" style="17"/>
    <col min="12547" max="12547" width="5" style="17" customWidth="1"/>
    <col min="12548" max="12548" width="10.375" style="17" customWidth="1"/>
    <col min="12549" max="12549" width="39.25" style="17" customWidth="1"/>
    <col min="12550" max="12550" width="17.625" style="17" customWidth="1"/>
    <col min="12551" max="12551" width="14.75" style="17" customWidth="1"/>
    <col min="12552" max="12552" width="11.875" style="17" customWidth="1"/>
    <col min="12553" max="12553" width="13.75" style="17" customWidth="1"/>
    <col min="12554" max="12802" width="9" style="17"/>
    <col min="12803" max="12803" width="5" style="17" customWidth="1"/>
    <col min="12804" max="12804" width="10.375" style="17" customWidth="1"/>
    <col min="12805" max="12805" width="39.25" style="17" customWidth="1"/>
    <col min="12806" max="12806" width="17.625" style="17" customWidth="1"/>
    <col min="12807" max="12807" width="14.75" style="17" customWidth="1"/>
    <col min="12808" max="12808" width="11.875" style="17" customWidth="1"/>
    <col min="12809" max="12809" width="13.75" style="17" customWidth="1"/>
    <col min="12810" max="13058" width="9" style="17"/>
    <col min="13059" max="13059" width="5" style="17" customWidth="1"/>
    <col min="13060" max="13060" width="10.375" style="17" customWidth="1"/>
    <col min="13061" max="13061" width="39.25" style="17" customWidth="1"/>
    <col min="13062" max="13062" width="17.625" style="17" customWidth="1"/>
    <col min="13063" max="13063" width="14.75" style="17" customWidth="1"/>
    <col min="13064" max="13064" width="11.875" style="17" customWidth="1"/>
    <col min="13065" max="13065" width="13.75" style="17" customWidth="1"/>
    <col min="13066" max="13314" width="9" style="17"/>
    <col min="13315" max="13315" width="5" style="17" customWidth="1"/>
    <col min="13316" max="13316" width="10.375" style="17" customWidth="1"/>
    <col min="13317" max="13317" width="39.25" style="17" customWidth="1"/>
    <col min="13318" max="13318" width="17.625" style="17" customWidth="1"/>
    <col min="13319" max="13319" width="14.75" style="17" customWidth="1"/>
    <col min="13320" max="13320" width="11.875" style="17" customWidth="1"/>
    <col min="13321" max="13321" width="13.75" style="17" customWidth="1"/>
    <col min="13322" max="13570" width="9" style="17"/>
    <col min="13571" max="13571" width="5" style="17" customWidth="1"/>
    <col min="13572" max="13572" width="10.375" style="17" customWidth="1"/>
    <col min="13573" max="13573" width="39.25" style="17" customWidth="1"/>
    <col min="13574" max="13574" width="17.625" style="17" customWidth="1"/>
    <col min="13575" max="13575" width="14.75" style="17" customWidth="1"/>
    <col min="13576" max="13576" width="11.875" style="17" customWidth="1"/>
    <col min="13577" max="13577" width="13.75" style="17" customWidth="1"/>
    <col min="13578" max="13826" width="9" style="17"/>
    <col min="13827" max="13827" width="5" style="17" customWidth="1"/>
    <col min="13828" max="13828" width="10.375" style="17" customWidth="1"/>
    <col min="13829" max="13829" width="39.25" style="17" customWidth="1"/>
    <col min="13830" max="13830" width="17.625" style="17" customWidth="1"/>
    <col min="13831" max="13831" width="14.75" style="17" customWidth="1"/>
    <col min="13832" max="13832" width="11.875" style="17" customWidth="1"/>
    <col min="13833" max="13833" width="13.75" style="17" customWidth="1"/>
    <col min="13834" max="14082" width="9" style="17"/>
    <col min="14083" max="14083" width="5" style="17" customWidth="1"/>
    <col min="14084" max="14084" width="10.375" style="17" customWidth="1"/>
    <col min="14085" max="14085" width="39.25" style="17" customWidth="1"/>
    <col min="14086" max="14086" width="17.625" style="17" customWidth="1"/>
    <col min="14087" max="14087" width="14.75" style="17" customWidth="1"/>
    <col min="14088" max="14088" width="11.875" style="17" customWidth="1"/>
    <col min="14089" max="14089" width="13.75" style="17" customWidth="1"/>
    <col min="14090" max="14338" width="9" style="17"/>
    <col min="14339" max="14339" width="5" style="17" customWidth="1"/>
    <col min="14340" max="14340" width="10.375" style="17" customWidth="1"/>
    <col min="14341" max="14341" width="39.25" style="17" customWidth="1"/>
    <col min="14342" max="14342" width="17.625" style="17" customWidth="1"/>
    <col min="14343" max="14343" width="14.75" style="17" customWidth="1"/>
    <col min="14344" max="14344" width="11.875" style="17" customWidth="1"/>
    <col min="14345" max="14345" width="13.75" style="17" customWidth="1"/>
    <col min="14346" max="14594" width="9" style="17"/>
    <col min="14595" max="14595" width="5" style="17" customWidth="1"/>
    <col min="14596" max="14596" width="10.375" style="17" customWidth="1"/>
    <col min="14597" max="14597" width="39.25" style="17" customWidth="1"/>
    <col min="14598" max="14598" width="17.625" style="17" customWidth="1"/>
    <col min="14599" max="14599" width="14.75" style="17" customWidth="1"/>
    <col min="14600" max="14600" width="11.875" style="17" customWidth="1"/>
    <col min="14601" max="14601" width="13.75" style="17" customWidth="1"/>
    <col min="14602" max="14850" width="9" style="17"/>
    <col min="14851" max="14851" width="5" style="17" customWidth="1"/>
    <col min="14852" max="14852" width="10.375" style="17" customWidth="1"/>
    <col min="14853" max="14853" width="39.25" style="17" customWidth="1"/>
    <col min="14854" max="14854" width="17.625" style="17" customWidth="1"/>
    <col min="14855" max="14855" width="14.75" style="17" customWidth="1"/>
    <col min="14856" max="14856" width="11.875" style="17" customWidth="1"/>
    <col min="14857" max="14857" width="13.75" style="17" customWidth="1"/>
    <col min="14858" max="15106" width="9" style="17"/>
    <col min="15107" max="15107" width="5" style="17" customWidth="1"/>
    <col min="15108" max="15108" width="10.375" style="17" customWidth="1"/>
    <col min="15109" max="15109" width="39.25" style="17" customWidth="1"/>
    <col min="15110" max="15110" width="17.625" style="17" customWidth="1"/>
    <col min="15111" max="15111" width="14.75" style="17" customWidth="1"/>
    <col min="15112" max="15112" width="11.875" style="17" customWidth="1"/>
    <col min="15113" max="15113" width="13.75" style="17" customWidth="1"/>
    <col min="15114" max="15362" width="9" style="17"/>
    <col min="15363" max="15363" width="5" style="17" customWidth="1"/>
    <col min="15364" max="15364" width="10.375" style="17" customWidth="1"/>
    <col min="15365" max="15365" width="39.25" style="17" customWidth="1"/>
    <col min="15366" max="15366" width="17.625" style="17" customWidth="1"/>
    <col min="15367" max="15367" width="14.75" style="17" customWidth="1"/>
    <col min="15368" max="15368" width="11.875" style="17" customWidth="1"/>
    <col min="15369" max="15369" width="13.75" style="17" customWidth="1"/>
    <col min="15370" max="15618" width="9" style="17"/>
    <col min="15619" max="15619" width="5" style="17" customWidth="1"/>
    <col min="15620" max="15620" width="10.375" style="17" customWidth="1"/>
    <col min="15621" max="15621" width="39.25" style="17" customWidth="1"/>
    <col min="15622" max="15622" width="17.625" style="17" customWidth="1"/>
    <col min="15623" max="15623" width="14.75" style="17" customWidth="1"/>
    <col min="15624" max="15624" width="11.875" style="17" customWidth="1"/>
    <col min="15625" max="15625" width="13.75" style="17" customWidth="1"/>
    <col min="15626" max="15874" width="9" style="17"/>
    <col min="15875" max="15875" width="5" style="17" customWidth="1"/>
    <col min="15876" max="15876" width="10.375" style="17" customWidth="1"/>
    <col min="15877" max="15877" width="39.25" style="17" customWidth="1"/>
    <col min="15878" max="15878" width="17.625" style="17" customWidth="1"/>
    <col min="15879" max="15879" width="14.75" style="17" customWidth="1"/>
    <col min="15880" max="15880" width="11.875" style="17" customWidth="1"/>
    <col min="15881" max="15881" width="13.75" style="17" customWidth="1"/>
    <col min="15882" max="16130" width="9" style="17"/>
    <col min="16131" max="16131" width="5" style="17" customWidth="1"/>
    <col min="16132" max="16132" width="10.375" style="17" customWidth="1"/>
    <col min="16133" max="16133" width="39.25" style="17" customWidth="1"/>
    <col min="16134" max="16134" width="17.625" style="17" customWidth="1"/>
    <col min="16135" max="16135" width="14.75" style="17" customWidth="1"/>
    <col min="16136" max="16136" width="11.875" style="17" customWidth="1"/>
    <col min="16137" max="16137" width="13.75" style="17" customWidth="1"/>
    <col min="16138" max="16384" width="9" style="17"/>
  </cols>
  <sheetData>
    <row r="1" spans="1:13" ht="14.25">
      <c r="A1" s="95"/>
      <c r="B1" s="95"/>
      <c r="C1" s="95"/>
      <c r="D1" s="139"/>
      <c r="E1" s="95"/>
      <c r="F1" s="95"/>
      <c r="G1" s="95"/>
      <c r="H1" s="95"/>
      <c r="I1" s="95"/>
      <c r="J1" s="95"/>
      <c r="K1" s="95"/>
      <c r="L1" s="3" t="s">
        <v>696</v>
      </c>
      <c r="M1" s="95"/>
    </row>
    <row r="2" spans="1:13" ht="14.25">
      <c r="A2" s="95"/>
      <c r="B2" s="95"/>
      <c r="C2" s="95"/>
      <c r="D2" s="139"/>
      <c r="E2" s="95"/>
      <c r="F2" s="95"/>
      <c r="G2" s="95"/>
      <c r="H2" s="95"/>
      <c r="I2" s="95"/>
      <c r="J2" s="95"/>
      <c r="K2" s="95"/>
      <c r="L2" s="3"/>
      <c r="M2" s="95"/>
    </row>
    <row r="3" spans="1:13" ht="14.25">
      <c r="A3" s="95"/>
      <c r="B3" s="143" t="s">
        <v>983</v>
      </c>
      <c r="C3" s="95"/>
      <c r="D3" s="139"/>
      <c r="E3" s="95"/>
      <c r="F3" s="95"/>
      <c r="G3" s="95"/>
      <c r="H3" s="95"/>
      <c r="I3" s="95"/>
      <c r="J3" s="95"/>
      <c r="K3" s="95"/>
      <c r="L3" s="95"/>
      <c r="M3" s="95"/>
    </row>
    <row r="4" spans="1:13" ht="15" thickBot="1">
      <c r="A4" s="95"/>
      <c r="B4" s="143"/>
      <c r="C4" s="95"/>
      <c r="D4" s="139"/>
      <c r="E4" s="95"/>
      <c r="F4" s="95"/>
      <c r="G4" s="95"/>
      <c r="H4" s="95"/>
      <c r="I4" s="95"/>
      <c r="J4" s="95"/>
      <c r="K4" s="95"/>
      <c r="L4" s="95"/>
      <c r="M4" s="95"/>
    </row>
    <row r="5" spans="1:13" ht="27" customHeight="1">
      <c r="A5" s="1091" t="s">
        <v>369</v>
      </c>
      <c r="B5" s="1093" t="s">
        <v>2</v>
      </c>
      <c r="C5" s="1093" t="s">
        <v>387</v>
      </c>
      <c r="D5" s="1093" t="s">
        <v>388</v>
      </c>
      <c r="E5" s="1079" t="s">
        <v>984</v>
      </c>
      <c r="F5" s="1081" t="s">
        <v>389</v>
      </c>
      <c r="G5" s="1082"/>
      <c r="H5" s="1083"/>
      <c r="I5" s="1079" t="s">
        <v>985</v>
      </c>
      <c r="J5" s="1081" t="s">
        <v>389</v>
      </c>
      <c r="K5" s="1082"/>
      <c r="L5" s="1083"/>
      <c r="M5" s="1084" t="s">
        <v>409</v>
      </c>
    </row>
    <row r="6" spans="1:13" ht="66" customHeight="1" thickBot="1">
      <c r="A6" s="1092"/>
      <c r="B6" s="1094"/>
      <c r="C6" s="1094"/>
      <c r="D6" s="1094"/>
      <c r="E6" s="1080"/>
      <c r="F6" s="742" t="s">
        <v>390</v>
      </c>
      <c r="G6" s="742" t="s">
        <v>737</v>
      </c>
      <c r="H6" s="742" t="s">
        <v>391</v>
      </c>
      <c r="I6" s="1080"/>
      <c r="J6" s="742" t="s">
        <v>390</v>
      </c>
      <c r="K6" s="742" t="s">
        <v>737</v>
      </c>
      <c r="L6" s="742" t="s">
        <v>391</v>
      </c>
      <c r="M6" s="1085"/>
    </row>
    <row r="7" spans="1:13" ht="15" customHeight="1" thickBot="1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1"/>
    </row>
    <row r="8" spans="1:13" ht="15.75" thickBot="1">
      <c r="A8" s="1086" t="s">
        <v>392</v>
      </c>
      <c r="B8" s="1087"/>
      <c r="C8" s="1087"/>
      <c r="D8" s="1087"/>
      <c r="E8" s="743">
        <f>SUM(E9+E12)</f>
        <v>1816808.66</v>
      </c>
      <c r="F8" s="743">
        <f t="shared" ref="F8:L8" si="0">SUM(F9+F12)</f>
        <v>365836.14</v>
      </c>
      <c r="G8" s="743">
        <f t="shared" si="0"/>
        <v>8791.16</v>
      </c>
      <c r="H8" s="743">
        <f t="shared" si="0"/>
        <v>1442181.3599999999</v>
      </c>
      <c r="I8" s="743">
        <f t="shared" si="0"/>
        <v>1444733.79</v>
      </c>
      <c r="J8" s="743">
        <f t="shared" si="0"/>
        <v>347753.63999999996</v>
      </c>
      <c r="K8" s="743">
        <f t="shared" si="0"/>
        <v>8791.16</v>
      </c>
      <c r="L8" s="743">
        <f t="shared" si="0"/>
        <v>1088188.99</v>
      </c>
      <c r="M8" s="744">
        <f>SUM(I8/E8)</f>
        <v>0.79520415209821826</v>
      </c>
    </row>
    <row r="9" spans="1:13" ht="15">
      <c r="A9" s="731">
        <v>630</v>
      </c>
      <c r="B9" s="1096" t="s">
        <v>217</v>
      </c>
      <c r="C9" s="1097"/>
      <c r="D9" s="1098"/>
      <c r="E9" s="732">
        <f t="shared" ref="E9:E11" si="1">F9+G9+H9</f>
        <v>200120.5</v>
      </c>
      <c r="F9" s="732">
        <f>SUM(F10)</f>
        <v>23858.97</v>
      </c>
      <c r="G9" s="732">
        <f t="shared" ref="G9:H9" si="2">SUM(G10)</f>
        <v>0</v>
      </c>
      <c r="H9" s="732">
        <f t="shared" si="2"/>
        <v>176261.53</v>
      </c>
      <c r="I9" s="732">
        <f t="shared" ref="I9:I11" si="3">SUM(J9+K9+L9)</f>
        <v>50361.01</v>
      </c>
      <c r="J9" s="733">
        <f t="shared" ref="J9:L9" si="4">SUM(J10)</f>
        <v>5776.47</v>
      </c>
      <c r="K9" s="732">
        <f t="shared" si="4"/>
        <v>0</v>
      </c>
      <c r="L9" s="732">
        <f t="shared" si="4"/>
        <v>44584.54</v>
      </c>
      <c r="M9" s="734">
        <f t="shared" ref="M9:M11" si="5">SUM(I9/E9)</f>
        <v>0.25165342880914249</v>
      </c>
    </row>
    <row r="10" spans="1:13" ht="14.25">
      <c r="A10" s="151"/>
      <c r="B10" s="152">
        <v>63095</v>
      </c>
      <c r="C10" s="1099" t="s">
        <v>10</v>
      </c>
      <c r="D10" s="1099"/>
      <c r="E10" s="232">
        <f t="shared" si="1"/>
        <v>200120.5</v>
      </c>
      <c r="F10" s="232">
        <f>SUM(F11)</f>
        <v>23858.97</v>
      </c>
      <c r="G10" s="232">
        <f t="shared" ref="G10:H10" si="6">SUM(G11)</f>
        <v>0</v>
      </c>
      <c r="H10" s="232">
        <f t="shared" si="6"/>
        <v>176261.53</v>
      </c>
      <c r="I10" s="232">
        <f t="shared" si="3"/>
        <v>50361.01</v>
      </c>
      <c r="J10" s="146">
        <f t="shared" ref="J10:L10" si="7">SUM(J11)</f>
        <v>5776.47</v>
      </c>
      <c r="K10" s="146">
        <f t="shared" si="7"/>
        <v>0</v>
      </c>
      <c r="L10" s="146">
        <f t="shared" si="7"/>
        <v>44584.54</v>
      </c>
      <c r="M10" s="269">
        <f t="shared" si="5"/>
        <v>0.25165342880914249</v>
      </c>
    </row>
    <row r="11" spans="1:13" ht="57">
      <c r="A11" s="268"/>
      <c r="B11" s="268"/>
      <c r="C11" s="165" t="s">
        <v>619</v>
      </c>
      <c r="D11" s="147" t="s">
        <v>393</v>
      </c>
      <c r="E11" s="232">
        <f t="shared" si="1"/>
        <v>200120.5</v>
      </c>
      <c r="F11" s="232">
        <v>23858.97</v>
      </c>
      <c r="G11" s="232">
        <v>0</v>
      </c>
      <c r="H11" s="232">
        <v>176261.53</v>
      </c>
      <c r="I11" s="232">
        <f t="shared" si="3"/>
        <v>50361.01</v>
      </c>
      <c r="J11" s="146">
        <v>5776.47</v>
      </c>
      <c r="K11" s="146">
        <v>0</v>
      </c>
      <c r="L11" s="146">
        <v>44584.54</v>
      </c>
      <c r="M11" s="273">
        <f t="shared" si="5"/>
        <v>0.25165342880914249</v>
      </c>
    </row>
    <row r="12" spans="1:13" ht="15">
      <c r="A12" s="218">
        <v>801</v>
      </c>
      <c r="B12" s="1095" t="s">
        <v>429</v>
      </c>
      <c r="C12" s="1095"/>
      <c r="D12" s="166"/>
      <c r="E12" s="167">
        <f>SUM(E13)</f>
        <v>1616688.16</v>
      </c>
      <c r="F12" s="167">
        <f t="shared" ref="F12:L12" si="8">SUM(F13)</f>
        <v>341977.17</v>
      </c>
      <c r="G12" s="167">
        <f>SUM(G13)</f>
        <v>8791.16</v>
      </c>
      <c r="H12" s="167">
        <f t="shared" si="8"/>
        <v>1265919.8299999998</v>
      </c>
      <c r="I12" s="167">
        <f t="shared" si="8"/>
        <v>1394372.78</v>
      </c>
      <c r="J12" s="167">
        <f t="shared" si="8"/>
        <v>341977.17</v>
      </c>
      <c r="K12" s="167">
        <f t="shared" si="8"/>
        <v>8791.16</v>
      </c>
      <c r="L12" s="167">
        <f t="shared" si="8"/>
        <v>1043604.4500000001</v>
      </c>
      <c r="M12" s="168">
        <f>SUM(M14:M17)</f>
        <v>3.8491584163533852</v>
      </c>
    </row>
    <row r="13" spans="1:13" ht="15">
      <c r="A13" s="218"/>
      <c r="B13" s="219">
        <v>80195</v>
      </c>
      <c r="C13" s="219" t="s">
        <v>10</v>
      </c>
      <c r="D13" s="147"/>
      <c r="E13" s="171">
        <f t="shared" ref="E13:L13" si="9">SUM(E14:E17)</f>
        <v>1616688.16</v>
      </c>
      <c r="F13" s="171">
        <f t="shared" si="9"/>
        <v>341977.17</v>
      </c>
      <c r="G13" s="171">
        <f t="shared" si="9"/>
        <v>8791.16</v>
      </c>
      <c r="H13" s="171">
        <f t="shared" si="9"/>
        <v>1265919.8299999998</v>
      </c>
      <c r="I13" s="171">
        <f t="shared" si="9"/>
        <v>1394372.78</v>
      </c>
      <c r="J13" s="171">
        <f t="shared" si="9"/>
        <v>341977.17</v>
      </c>
      <c r="K13" s="171">
        <f t="shared" si="9"/>
        <v>8791.16</v>
      </c>
      <c r="L13" s="171">
        <f t="shared" si="9"/>
        <v>1043604.4500000001</v>
      </c>
      <c r="M13" s="172">
        <f>SUM(I13/E13)</f>
        <v>0.86248716017070359</v>
      </c>
    </row>
    <row r="14" spans="1:13" ht="57.75">
      <c r="A14" s="218"/>
      <c r="B14" s="219"/>
      <c r="C14" s="165" t="s">
        <v>738</v>
      </c>
      <c r="D14" s="147" t="s">
        <v>739</v>
      </c>
      <c r="E14" s="146">
        <f>F14+G14+H14</f>
        <v>49328.93</v>
      </c>
      <c r="F14" s="146">
        <v>26551.35</v>
      </c>
      <c r="G14" s="146">
        <v>0</v>
      </c>
      <c r="H14" s="146">
        <v>22777.58</v>
      </c>
      <c r="I14" s="146">
        <f>SUM(J14+K14+L14)</f>
        <v>49328.93</v>
      </c>
      <c r="J14" s="146">
        <v>26551.35</v>
      </c>
      <c r="K14" s="146">
        <v>0</v>
      </c>
      <c r="L14" s="146">
        <v>22777.58</v>
      </c>
      <c r="M14" s="159">
        <f>SUM(I14/E14)</f>
        <v>1</v>
      </c>
    </row>
    <row r="15" spans="1:13" ht="57.75">
      <c r="A15" s="218"/>
      <c r="B15" s="219"/>
      <c r="C15" s="165" t="s">
        <v>740</v>
      </c>
      <c r="D15" s="147" t="s">
        <v>739</v>
      </c>
      <c r="E15" s="146">
        <f>F15+G15+H15</f>
        <v>83516.02</v>
      </c>
      <c r="F15" s="146">
        <v>0</v>
      </c>
      <c r="G15" s="232">
        <v>8791.16</v>
      </c>
      <c r="H15" s="146">
        <v>74724.86</v>
      </c>
      <c r="I15" s="146">
        <f>SUM(J15+K15+L15)</f>
        <v>83516.02</v>
      </c>
      <c r="J15" s="146">
        <v>0</v>
      </c>
      <c r="K15" s="232">
        <v>8791.16</v>
      </c>
      <c r="L15" s="146">
        <v>74724.86</v>
      </c>
      <c r="M15" s="159">
        <f>SUM(I15/E15)</f>
        <v>1</v>
      </c>
    </row>
    <row r="16" spans="1:13" ht="57.75">
      <c r="A16" s="586"/>
      <c r="B16" s="587"/>
      <c r="C16" s="165" t="s">
        <v>986</v>
      </c>
      <c r="D16" s="147" t="s">
        <v>739</v>
      </c>
      <c r="E16" s="146">
        <v>10000</v>
      </c>
      <c r="F16" s="146">
        <v>0</v>
      </c>
      <c r="G16" s="232">
        <v>0</v>
      </c>
      <c r="H16" s="146">
        <v>10000</v>
      </c>
      <c r="I16" s="146">
        <f>SUM(J16+K16+L16)</f>
        <v>9999.99</v>
      </c>
      <c r="J16" s="146">
        <v>0</v>
      </c>
      <c r="K16" s="232">
        <v>0</v>
      </c>
      <c r="L16" s="146">
        <v>9999.99</v>
      </c>
      <c r="M16" s="159">
        <f>SUM(I16/E16)</f>
        <v>0.99999899999999997</v>
      </c>
    </row>
    <row r="17" spans="1:13" ht="98.25" customHeight="1" thickBot="1">
      <c r="A17" s="735"/>
      <c r="B17" s="735"/>
      <c r="C17" s="736" t="s">
        <v>706</v>
      </c>
      <c r="D17" s="170" t="s">
        <v>739</v>
      </c>
      <c r="E17" s="171">
        <f>F17+G17+H17</f>
        <v>1473843.21</v>
      </c>
      <c r="F17" s="171">
        <v>315425.82</v>
      </c>
      <c r="G17" s="171">
        <v>0</v>
      </c>
      <c r="H17" s="171">
        <v>1158417.3899999999</v>
      </c>
      <c r="I17" s="171">
        <f>SUM(J17+K17+L17)</f>
        <v>1251527.8400000001</v>
      </c>
      <c r="J17" s="171">
        <v>315425.82</v>
      </c>
      <c r="K17" s="171">
        <v>0</v>
      </c>
      <c r="L17" s="171">
        <v>936102.02</v>
      </c>
      <c r="M17" s="172">
        <f>SUM(I17/E17)</f>
        <v>0.84915941635338543</v>
      </c>
    </row>
    <row r="18" spans="1:13" s="21" customFormat="1" ht="16.5" thickBot="1">
      <c r="A18" s="1088" t="s">
        <v>394</v>
      </c>
      <c r="B18" s="1089"/>
      <c r="C18" s="1089"/>
      <c r="D18" s="1090"/>
      <c r="E18" s="743">
        <f>SUM(E19+E23+E27+E31+E36+E41)</f>
        <v>12445496.33</v>
      </c>
      <c r="F18" s="743">
        <f t="shared" ref="F18:L18" si="10">SUM(F19+F23+F27+F31+F36+F41)</f>
        <v>5329400.63</v>
      </c>
      <c r="G18" s="743">
        <f t="shared" si="10"/>
        <v>0</v>
      </c>
      <c r="H18" s="743">
        <f t="shared" si="10"/>
        <v>7116095.7000000002</v>
      </c>
      <c r="I18" s="743">
        <f t="shared" si="10"/>
        <v>11890821.279999997</v>
      </c>
      <c r="J18" s="743">
        <f t="shared" si="10"/>
        <v>4924308.5999999996</v>
      </c>
      <c r="K18" s="743">
        <f t="shared" si="10"/>
        <v>0</v>
      </c>
      <c r="L18" s="743">
        <f t="shared" si="10"/>
        <v>6966512.6799999997</v>
      </c>
      <c r="M18" s="745">
        <f>SUM(M19+M31+M23+M36)</f>
        <v>4.2054042717171507</v>
      </c>
    </row>
    <row r="19" spans="1:13" s="23" customFormat="1" ht="15.75">
      <c r="A19" s="220" t="s">
        <v>7</v>
      </c>
      <c r="B19" s="1103" t="s">
        <v>163</v>
      </c>
      <c r="C19" s="1103"/>
      <c r="D19" s="1103"/>
      <c r="E19" s="144">
        <f t="shared" ref="E19:L19" si="11">E20</f>
        <v>3729824.56</v>
      </c>
      <c r="F19" s="144">
        <f t="shared" si="11"/>
        <v>1585962.25</v>
      </c>
      <c r="G19" s="144">
        <f t="shared" si="11"/>
        <v>0</v>
      </c>
      <c r="H19" s="144">
        <f t="shared" si="11"/>
        <v>2143862.31</v>
      </c>
      <c r="I19" s="155">
        <f t="shared" si="11"/>
        <v>3400366.51</v>
      </c>
      <c r="J19" s="155">
        <f t="shared" si="11"/>
        <v>1272602.5499999998</v>
      </c>
      <c r="K19" s="155">
        <f t="shared" si="11"/>
        <v>0</v>
      </c>
      <c r="L19" s="155">
        <f t="shared" si="11"/>
        <v>2127763.96</v>
      </c>
      <c r="M19" s="157">
        <f t="shared" ref="M19:M36" si="12">SUM(I19/E19)</f>
        <v>0.9116692904183139</v>
      </c>
    </row>
    <row r="20" spans="1:13" s="22" customFormat="1" ht="26.25" customHeight="1">
      <c r="A20" s="145"/>
      <c r="B20" s="145" t="s">
        <v>164</v>
      </c>
      <c r="C20" s="1104" t="s">
        <v>165</v>
      </c>
      <c r="D20" s="1105"/>
      <c r="E20" s="146">
        <f t="shared" ref="E20:L20" si="13">SUM(E21:E22)</f>
        <v>3729824.56</v>
      </c>
      <c r="F20" s="146">
        <f t="shared" si="13"/>
        <v>1585962.25</v>
      </c>
      <c r="G20" s="146">
        <f t="shared" si="13"/>
        <v>0</v>
      </c>
      <c r="H20" s="146">
        <f t="shared" si="13"/>
        <v>2143862.31</v>
      </c>
      <c r="I20" s="148">
        <f t="shared" si="13"/>
        <v>3400366.51</v>
      </c>
      <c r="J20" s="148">
        <f t="shared" si="13"/>
        <v>1272602.5499999998</v>
      </c>
      <c r="K20" s="148">
        <f t="shared" si="13"/>
        <v>0</v>
      </c>
      <c r="L20" s="148">
        <f t="shared" si="13"/>
        <v>2127763.96</v>
      </c>
      <c r="M20" s="158">
        <f t="shared" si="12"/>
        <v>0.9116692904183139</v>
      </c>
    </row>
    <row r="21" spans="1:13" s="22" customFormat="1" ht="118.5" customHeight="1">
      <c r="A21" s="145"/>
      <c r="B21" s="145"/>
      <c r="C21" s="141" t="s">
        <v>616</v>
      </c>
      <c r="D21" s="147" t="s">
        <v>393</v>
      </c>
      <c r="E21" s="148">
        <f>F21+G21+H21</f>
        <v>1326330.23</v>
      </c>
      <c r="F21" s="148">
        <v>611367.23</v>
      </c>
      <c r="G21" s="148">
        <v>0</v>
      </c>
      <c r="H21" s="148">
        <v>714963</v>
      </c>
      <c r="I21" s="156">
        <f>SUM(J21+K21+L21)</f>
        <v>1326330.23</v>
      </c>
      <c r="J21" s="226">
        <v>611367.23</v>
      </c>
      <c r="K21" s="148">
        <v>0</v>
      </c>
      <c r="L21" s="148">
        <v>714963</v>
      </c>
      <c r="M21" s="158">
        <f t="shared" si="12"/>
        <v>1</v>
      </c>
    </row>
    <row r="22" spans="1:13" s="21" customFormat="1" ht="100.5" customHeight="1">
      <c r="A22" s="219"/>
      <c r="B22" s="219"/>
      <c r="C22" s="141" t="s">
        <v>617</v>
      </c>
      <c r="D22" s="147" t="s">
        <v>393</v>
      </c>
      <c r="E22" s="148">
        <f>F22+G22+H22</f>
        <v>2403494.33</v>
      </c>
      <c r="F22" s="148">
        <v>974595.02</v>
      </c>
      <c r="G22" s="148">
        <v>0</v>
      </c>
      <c r="H22" s="148">
        <v>1428899.31</v>
      </c>
      <c r="I22" s="156">
        <f>SUM(J22+K22+L22)</f>
        <v>2074036.2799999998</v>
      </c>
      <c r="J22" s="226">
        <v>661235.31999999995</v>
      </c>
      <c r="K22" s="148">
        <v>0</v>
      </c>
      <c r="L22" s="148">
        <v>1412800.96</v>
      </c>
      <c r="M22" s="158">
        <f t="shared" si="12"/>
        <v>0.86292538913540928</v>
      </c>
    </row>
    <row r="23" spans="1:13" s="21" customFormat="1" ht="15.75">
      <c r="A23" s="149">
        <v>630</v>
      </c>
      <c r="B23" s="1100" t="s">
        <v>217</v>
      </c>
      <c r="C23" s="1101"/>
      <c r="D23" s="1102"/>
      <c r="E23" s="150">
        <f>SUM(E24)</f>
        <v>2051703.77</v>
      </c>
      <c r="F23" s="150">
        <f t="shared" ref="F23:L23" si="14">SUM(F24)</f>
        <v>274470.38</v>
      </c>
      <c r="G23" s="150">
        <f t="shared" si="14"/>
        <v>0</v>
      </c>
      <c r="H23" s="150">
        <f>SUM(H24)</f>
        <v>1777233.39</v>
      </c>
      <c r="I23" s="150">
        <f t="shared" si="14"/>
        <v>1925586.62</v>
      </c>
      <c r="J23" s="150">
        <f t="shared" si="14"/>
        <v>232405.91999999998</v>
      </c>
      <c r="K23" s="150">
        <f t="shared" si="14"/>
        <v>0</v>
      </c>
      <c r="L23" s="150">
        <f t="shared" si="14"/>
        <v>1693180.7</v>
      </c>
      <c r="M23" s="160">
        <f t="shared" si="12"/>
        <v>0.93853052675338222</v>
      </c>
    </row>
    <row r="24" spans="1:13" s="21" customFormat="1" ht="15">
      <c r="A24" s="151"/>
      <c r="B24" s="152">
        <v>63095</v>
      </c>
      <c r="C24" s="1099" t="s">
        <v>10</v>
      </c>
      <c r="D24" s="1099"/>
      <c r="E24" s="146">
        <f>SUM(E25:E26)</f>
        <v>2051703.77</v>
      </c>
      <c r="F24" s="146">
        <f t="shared" ref="F24:L24" si="15">SUM(F25:F26)</f>
        <v>274470.38</v>
      </c>
      <c r="G24" s="146">
        <f t="shared" si="15"/>
        <v>0</v>
      </c>
      <c r="H24" s="146">
        <f t="shared" si="15"/>
        <v>1777233.39</v>
      </c>
      <c r="I24" s="146">
        <f t="shared" si="15"/>
        <v>1925586.62</v>
      </c>
      <c r="J24" s="146">
        <f t="shared" si="15"/>
        <v>232405.91999999998</v>
      </c>
      <c r="K24" s="146">
        <f t="shared" si="15"/>
        <v>0</v>
      </c>
      <c r="L24" s="146">
        <f t="shared" si="15"/>
        <v>1693180.7</v>
      </c>
      <c r="M24" s="159">
        <f t="shared" si="12"/>
        <v>0.93853052675338222</v>
      </c>
    </row>
    <row r="25" spans="1:13" s="21" customFormat="1" ht="63" customHeight="1">
      <c r="A25" s="151"/>
      <c r="B25" s="152"/>
      <c r="C25" s="165" t="s">
        <v>619</v>
      </c>
      <c r="D25" s="147" t="s">
        <v>393</v>
      </c>
      <c r="E25" s="148">
        <f>F25+G25+H25</f>
        <v>2030703.77</v>
      </c>
      <c r="F25" s="148">
        <v>272370.38</v>
      </c>
      <c r="G25" s="148">
        <v>0</v>
      </c>
      <c r="H25" s="148">
        <v>1758333.39</v>
      </c>
      <c r="I25" s="156">
        <f>SUM(J25+K25+L25)</f>
        <v>1904629.31</v>
      </c>
      <c r="J25" s="148">
        <v>230348.61</v>
      </c>
      <c r="K25" s="148">
        <v>0</v>
      </c>
      <c r="L25" s="148">
        <v>1674280.7</v>
      </c>
      <c r="M25" s="159">
        <f t="shared" si="12"/>
        <v>0.93791587829671486</v>
      </c>
    </row>
    <row r="26" spans="1:13" s="21" customFormat="1" ht="109.5" customHeight="1">
      <c r="A26" s="151"/>
      <c r="B26" s="152"/>
      <c r="C26" s="165" t="s">
        <v>821</v>
      </c>
      <c r="D26" s="147" t="s">
        <v>393</v>
      </c>
      <c r="E26" s="148">
        <f>F26+G26+H26</f>
        <v>21000</v>
      </c>
      <c r="F26" s="148">
        <v>2100</v>
      </c>
      <c r="G26" s="148">
        <v>0</v>
      </c>
      <c r="H26" s="148">
        <v>18900</v>
      </c>
      <c r="I26" s="270">
        <f>SUM(J26+K26+L26)</f>
        <v>20957.310000000001</v>
      </c>
      <c r="J26" s="148">
        <v>2057.31</v>
      </c>
      <c r="K26" s="148">
        <v>0</v>
      </c>
      <c r="L26" s="148">
        <v>18900</v>
      </c>
      <c r="M26" s="159">
        <f t="shared" si="12"/>
        <v>0.99796714285714294</v>
      </c>
    </row>
    <row r="27" spans="1:13" s="21" customFormat="1" ht="18" customHeight="1">
      <c r="A27" s="149">
        <v>801</v>
      </c>
      <c r="B27" s="1100" t="s">
        <v>429</v>
      </c>
      <c r="C27" s="1101"/>
      <c r="D27" s="1102"/>
      <c r="E27" s="150">
        <f>SUM(E28)</f>
        <v>6453968</v>
      </c>
      <c r="F27" s="150">
        <f t="shared" ref="F27:L27" si="16">SUM(F28)</f>
        <v>3298968</v>
      </c>
      <c r="G27" s="150">
        <f t="shared" si="16"/>
        <v>0</v>
      </c>
      <c r="H27" s="150">
        <f>SUM(H28)</f>
        <v>3155000</v>
      </c>
      <c r="I27" s="271">
        <f t="shared" si="16"/>
        <v>6406785.8599999994</v>
      </c>
      <c r="J27" s="150">
        <f t="shared" si="16"/>
        <v>3298966.84</v>
      </c>
      <c r="K27" s="150">
        <f t="shared" si="16"/>
        <v>0</v>
      </c>
      <c r="L27" s="150">
        <f t="shared" si="16"/>
        <v>3107819.02</v>
      </c>
      <c r="M27" s="160">
        <f t="shared" ref="M27:M28" si="17">SUM(I27/E27)</f>
        <v>0.99268943694793643</v>
      </c>
    </row>
    <row r="28" spans="1:13" s="21" customFormat="1" ht="16.5" customHeight="1">
      <c r="A28" s="151"/>
      <c r="B28" s="152">
        <v>80195</v>
      </c>
      <c r="C28" s="1099" t="s">
        <v>10</v>
      </c>
      <c r="D28" s="1099"/>
      <c r="E28" s="146">
        <f>SUM(E29:E30)</f>
        <v>6453968</v>
      </c>
      <c r="F28" s="146">
        <f t="shared" ref="F28" si="18">SUM(F29:F30)</f>
        <v>3298968</v>
      </c>
      <c r="G28" s="146">
        <f t="shared" ref="G28" si="19">SUM(G29:G30)</f>
        <v>0</v>
      </c>
      <c r="H28" s="146">
        <f t="shared" ref="H28" si="20">SUM(H29:H30)</f>
        <v>3155000</v>
      </c>
      <c r="I28" s="272">
        <f t="shared" ref="I28" si="21">SUM(I29:I30)</f>
        <v>6406785.8599999994</v>
      </c>
      <c r="J28" s="146">
        <f t="shared" ref="J28" si="22">SUM(J29:J30)</f>
        <v>3298966.84</v>
      </c>
      <c r="K28" s="146">
        <f t="shared" ref="K28" si="23">SUM(K29:K30)</f>
        <v>0</v>
      </c>
      <c r="L28" s="146">
        <f t="shared" ref="L28" si="24">SUM(L29:L30)</f>
        <v>3107819.02</v>
      </c>
      <c r="M28" s="159">
        <f t="shared" si="17"/>
        <v>0.99268943694793643</v>
      </c>
    </row>
    <row r="29" spans="1:13" s="21" customFormat="1" ht="132.75" customHeight="1">
      <c r="A29" s="151"/>
      <c r="B29" s="152"/>
      <c r="C29" s="142" t="s">
        <v>618</v>
      </c>
      <c r="D29" s="147" t="s">
        <v>393</v>
      </c>
      <c r="E29" s="148">
        <f>F29+G29+H29</f>
        <v>3454447</v>
      </c>
      <c r="F29" s="148">
        <v>1899447</v>
      </c>
      <c r="G29" s="148">
        <v>0</v>
      </c>
      <c r="H29" s="148">
        <v>1555000</v>
      </c>
      <c r="I29" s="209">
        <f>SUM(J29+K29+L29)</f>
        <v>3446468.01</v>
      </c>
      <c r="J29" s="148">
        <v>1899446.66</v>
      </c>
      <c r="K29" s="148">
        <v>0</v>
      </c>
      <c r="L29" s="148">
        <v>1547021.35</v>
      </c>
      <c r="M29" s="158">
        <f t="shared" ref="M29:M30" si="25">SUM(I29/E29)</f>
        <v>0.99769022653987738</v>
      </c>
    </row>
    <row r="30" spans="1:13" s="21" customFormat="1" ht="116.25" customHeight="1">
      <c r="A30" s="151"/>
      <c r="B30" s="152"/>
      <c r="C30" s="142" t="s">
        <v>435</v>
      </c>
      <c r="D30" s="147" t="s">
        <v>393</v>
      </c>
      <c r="E30" s="148">
        <f>F30+G30+H30</f>
        <v>2999521</v>
      </c>
      <c r="F30" s="148">
        <v>1399521</v>
      </c>
      <c r="G30" s="148">
        <v>0</v>
      </c>
      <c r="H30" s="148">
        <v>1600000</v>
      </c>
      <c r="I30" s="229">
        <f>SUM(J30+K30+L30)</f>
        <v>2960317.8499999996</v>
      </c>
      <c r="J30" s="148">
        <v>1399520.18</v>
      </c>
      <c r="K30" s="148">
        <v>0</v>
      </c>
      <c r="L30" s="148">
        <v>1560797.67</v>
      </c>
      <c r="M30" s="158">
        <f t="shared" si="25"/>
        <v>0.98693019652137781</v>
      </c>
    </row>
    <row r="31" spans="1:13" s="21" customFormat="1" ht="15.75" customHeight="1">
      <c r="A31" s="149">
        <v>900</v>
      </c>
      <c r="B31" s="1106" t="s">
        <v>125</v>
      </c>
      <c r="C31" s="1107"/>
      <c r="D31" s="1108"/>
      <c r="E31" s="150">
        <f>SUM(E32+E34)</f>
        <v>95000</v>
      </c>
      <c r="F31" s="150">
        <f t="shared" ref="F31:M31" si="26">SUM(F32+F34)</f>
        <v>95000</v>
      </c>
      <c r="G31" s="150">
        <f t="shared" si="26"/>
        <v>0</v>
      </c>
      <c r="H31" s="150">
        <f t="shared" si="26"/>
        <v>0</v>
      </c>
      <c r="I31" s="150">
        <f t="shared" si="26"/>
        <v>78931</v>
      </c>
      <c r="J31" s="150">
        <f t="shared" si="26"/>
        <v>78931</v>
      </c>
      <c r="K31" s="150">
        <f t="shared" si="26"/>
        <v>0</v>
      </c>
      <c r="L31" s="150">
        <f t="shared" si="26"/>
        <v>0</v>
      </c>
      <c r="M31" s="160">
        <f t="shared" si="26"/>
        <v>1.65242</v>
      </c>
    </row>
    <row r="32" spans="1:13" s="21" customFormat="1" ht="15">
      <c r="A32" s="151"/>
      <c r="B32" s="152">
        <v>90015</v>
      </c>
      <c r="C32" s="1099" t="s">
        <v>10</v>
      </c>
      <c r="D32" s="1099"/>
      <c r="E32" s="146">
        <f t="shared" ref="E32:L34" si="27">SUM(E33:E33)</f>
        <v>45000</v>
      </c>
      <c r="F32" s="146">
        <f t="shared" si="27"/>
        <v>45000</v>
      </c>
      <c r="G32" s="146">
        <f t="shared" si="27"/>
        <v>0</v>
      </c>
      <c r="H32" s="146">
        <f t="shared" si="27"/>
        <v>0</v>
      </c>
      <c r="I32" s="146">
        <f t="shared" si="27"/>
        <v>33210</v>
      </c>
      <c r="J32" s="146">
        <f t="shared" si="27"/>
        <v>33210</v>
      </c>
      <c r="K32" s="146">
        <f t="shared" si="27"/>
        <v>0</v>
      </c>
      <c r="L32" s="146">
        <f t="shared" si="27"/>
        <v>0</v>
      </c>
      <c r="M32" s="159">
        <f t="shared" si="12"/>
        <v>0.73799999999999999</v>
      </c>
    </row>
    <row r="33" spans="1:13" s="21" customFormat="1" ht="59.25" customHeight="1">
      <c r="A33" s="151"/>
      <c r="B33" s="152"/>
      <c r="C33" s="153" t="s">
        <v>987</v>
      </c>
      <c r="D33" s="147" t="s">
        <v>393</v>
      </c>
      <c r="E33" s="148">
        <f>F33+G33+H33</f>
        <v>45000</v>
      </c>
      <c r="F33" s="148">
        <v>45000</v>
      </c>
      <c r="G33" s="148">
        <v>0</v>
      </c>
      <c r="H33" s="148">
        <v>0</v>
      </c>
      <c r="I33" s="209">
        <f>SUM(J33+K33+L33)</f>
        <v>33210</v>
      </c>
      <c r="J33" s="599">
        <v>33210</v>
      </c>
      <c r="K33" s="148">
        <v>0</v>
      </c>
      <c r="L33" s="148">
        <v>0</v>
      </c>
      <c r="M33" s="158">
        <f t="shared" si="12"/>
        <v>0.73799999999999999</v>
      </c>
    </row>
    <row r="34" spans="1:13" s="21" customFormat="1" ht="26.25" customHeight="1">
      <c r="A34" s="151"/>
      <c r="B34" s="152">
        <v>90005</v>
      </c>
      <c r="C34" s="1099" t="s">
        <v>10</v>
      </c>
      <c r="D34" s="1099"/>
      <c r="E34" s="146">
        <f t="shared" si="27"/>
        <v>50000</v>
      </c>
      <c r="F34" s="146">
        <f t="shared" si="27"/>
        <v>50000</v>
      </c>
      <c r="G34" s="146">
        <f t="shared" si="27"/>
        <v>0</v>
      </c>
      <c r="H34" s="146">
        <f t="shared" si="27"/>
        <v>0</v>
      </c>
      <c r="I34" s="146">
        <f t="shared" si="27"/>
        <v>45721</v>
      </c>
      <c r="J34" s="146">
        <f>SUM(J35)</f>
        <v>45721</v>
      </c>
      <c r="K34" s="146">
        <f t="shared" ref="K34:L34" si="28">SUM(K35)</f>
        <v>0</v>
      </c>
      <c r="L34" s="146">
        <f t="shared" si="28"/>
        <v>0</v>
      </c>
      <c r="M34" s="159">
        <f t="shared" ref="M34:M35" si="29">SUM(I34/E34)</f>
        <v>0.91442000000000001</v>
      </c>
    </row>
    <row r="35" spans="1:13" s="21" customFormat="1" ht="55.5" customHeight="1">
      <c r="A35" s="151"/>
      <c r="B35" s="152"/>
      <c r="C35" s="153" t="s">
        <v>822</v>
      </c>
      <c r="D35" s="147" t="s">
        <v>393</v>
      </c>
      <c r="E35" s="148">
        <f>F35+G35+H35</f>
        <v>50000</v>
      </c>
      <c r="F35" s="148">
        <v>50000</v>
      </c>
      <c r="G35" s="148">
        <v>0</v>
      </c>
      <c r="H35" s="148">
        <v>0</v>
      </c>
      <c r="I35" s="209">
        <f>SUM(J35+K35+L35)</f>
        <v>45721</v>
      </c>
      <c r="J35" s="598">
        <v>45721</v>
      </c>
      <c r="K35" s="148">
        <v>0</v>
      </c>
      <c r="L35" s="148">
        <v>0</v>
      </c>
      <c r="M35" s="158">
        <f t="shared" si="29"/>
        <v>0.91442000000000001</v>
      </c>
    </row>
    <row r="36" spans="1:13" s="21" customFormat="1" ht="15.75">
      <c r="A36" s="218">
        <v>921</v>
      </c>
      <c r="B36" s="1109" t="s">
        <v>432</v>
      </c>
      <c r="C36" s="1110"/>
      <c r="D36" s="147"/>
      <c r="E36" s="150">
        <f>SUM(E37+E39)</f>
        <v>110000</v>
      </c>
      <c r="F36" s="150">
        <f t="shared" ref="F36:L36" si="30">SUM(F37+F39)</f>
        <v>70000</v>
      </c>
      <c r="G36" s="148">
        <f t="shared" si="30"/>
        <v>0</v>
      </c>
      <c r="H36" s="150">
        <f t="shared" si="30"/>
        <v>40000</v>
      </c>
      <c r="I36" s="175">
        <f t="shared" si="30"/>
        <v>77306.290000000008</v>
      </c>
      <c r="J36" s="175">
        <f t="shared" si="30"/>
        <v>39557.29</v>
      </c>
      <c r="K36" s="175">
        <f t="shared" si="30"/>
        <v>0</v>
      </c>
      <c r="L36" s="150">
        <f t="shared" si="30"/>
        <v>37749</v>
      </c>
      <c r="M36" s="159">
        <f t="shared" si="12"/>
        <v>0.70278445454545457</v>
      </c>
    </row>
    <row r="37" spans="1:13" s="21" customFormat="1" ht="43.5">
      <c r="A37" s="149"/>
      <c r="B37" s="219">
        <v>92109</v>
      </c>
      <c r="C37" s="178" t="s">
        <v>330</v>
      </c>
      <c r="D37" s="147"/>
      <c r="E37" s="146">
        <f>SUM(E38)</f>
        <v>80000</v>
      </c>
      <c r="F37" s="146">
        <f t="shared" ref="F37:L37" si="31">SUM(F38)</f>
        <v>40000</v>
      </c>
      <c r="G37" s="148">
        <f t="shared" si="31"/>
        <v>0</v>
      </c>
      <c r="H37" s="146">
        <f t="shared" si="31"/>
        <v>40000</v>
      </c>
      <c r="I37" s="174">
        <f t="shared" si="31"/>
        <v>74736.91</v>
      </c>
      <c r="J37" s="174">
        <f t="shared" si="31"/>
        <v>36987.910000000003</v>
      </c>
      <c r="K37" s="174">
        <f t="shared" si="31"/>
        <v>0</v>
      </c>
      <c r="L37" s="146">
        <f t="shared" si="31"/>
        <v>37749</v>
      </c>
      <c r="M37" s="159">
        <f t="shared" ref="M37:M43" si="32">SUM(I37/E37)</f>
        <v>0.93421137500000007</v>
      </c>
    </row>
    <row r="38" spans="1:13" s="21" customFormat="1" ht="91.5" customHeight="1">
      <c r="A38" s="149"/>
      <c r="B38" s="218"/>
      <c r="C38" s="165" t="s">
        <v>745</v>
      </c>
      <c r="D38" s="170" t="s">
        <v>393</v>
      </c>
      <c r="E38" s="148">
        <f>F38+G38+H38</f>
        <v>80000</v>
      </c>
      <c r="F38" s="148">
        <v>40000</v>
      </c>
      <c r="G38" s="148">
        <v>0</v>
      </c>
      <c r="H38" s="148">
        <v>40000</v>
      </c>
      <c r="I38" s="173">
        <f>J38+K38+L38</f>
        <v>74736.91</v>
      </c>
      <c r="J38" s="173">
        <v>36987.910000000003</v>
      </c>
      <c r="K38" s="173">
        <v>0</v>
      </c>
      <c r="L38" s="148">
        <v>37749</v>
      </c>
      <c r="M38" s="158">
        <f t="shared" si="32"/>
        <v>0.93421137500000007</v>
      </c>
    </row>
    <row r="39" spans="1:13" s="21" customFormat="1" ht="28.5">
      <c r="A39" s="219"/>
      <c r="B39" s="219">
        <v>92195</v>
      </c>
      <c r="C39" s="169" t="s">
        <v>10</v>
      </c>
      <c r="D39" s="147"/>
      <c r="E39" s="146">
        <f>SUM(E40:E40)</f>
        <v>30000</v>
      </c>
      <c r="F39" s="146">
        <f>SUM(F40:F40)</f>
        <v>30000</v>
      </c>
      <c r="G39" s="146"/>
      <c r="H39" s="146">
        <f>SUM(H40:H40)</f>
        <v>0</v>
      </c>
      <c r="I39" s="174">
        <f>SUM(I40:I40)</f>
        <v>2569.38</v>
      </c>
      <c r="J39" s="174">
        <f>SUM(J40:J40)</f>
        <v>2569.38</v>
      </c>
      <c r="K39" s="174"/>
      <c r="L39" s="146">
        <f>SUM(L40:L40)</f>
        <v>0</v>
      </c>
      <c r="M39" s="159">
        <f t="shared" si="32"/>
        <v>8.5646E-2</v>
      </c>
    </row>
    <row r="40" spans="1:13" s="21" customFormat="1" ht="60.75" customHeight="1">
      <c r="A40" s="151"/>
      <c r="B40" s="594"/>
      <c r="C40" s="207" t="s">
        <v>741</v>
      </c>
      <c r="D40" s="147" t="s">
        <v>393</v>
      </c>
      <c r="E40" s="148">
        <f>F40+H40</f>
        <v>30000</v>
      </c>
      <c r="F40" s="148">
        <v>30000</v>
      </c>
      <c r="G40" s="148">
        <v>0</v>
      </c>
      <c r="H40" s="148">
        <v>0</v>
      </c>
      <c r="I40" s="173">
        <f>SUM(J40+L40)</f>
        <v>2569.38</v>
      </c>
      <c r="J40" s="173">
        <v>2569.38</v>
      </c>
      <c r="K40" s="173">
        <v>0</v>
      </c>
      <c r="L40" s="146">
        <v>0</v>
      </c>
      <c r="M40" s="159">
        <f t="shared" si="32"/>
        <v>8.5646E-2</v>
      </c>
    </row>
    <row r="41" spans="1:13" s="21" customFormat="1" ht="15.75">
      <c r="A41" s="218">
        <v>926</v>
      </c>
      <c r="B41" s="1095" t="s">
        <v>742</v>
      </c>
      <c r="C41" s="1095"/>
      <c r="D41" s="227"/>
      <c r="E41" s="150">
        <f>SUM(E42)</f>
        <v>5000</v>
      </c>
      <c r="F41" s="150">
        <f t="shared" ref="F41:L41" si="33">SUM(F42)</f>
        <v>5000</v>
      </c>
      <c r="G41" s="150">
        <f t="shared" si="33"/>
        <v>0</v>
      </c>
      <c r="H41" s="150">
        <f t="shared" si="33"/>
        <v>0</v>
      </c>
      <c r="I41" s="175">
        <f t="shared" si="33"/>
        <v>1845</v>
      </c>
      <c r="J41" s="175">
        <f t="shared" si="33"/>
        <v>1845</v>
      </c>
      <c r="K41" s="175">
        <f t="shared" si="33"/>
        <v>0</v>
      </c>
      <c r="L41" s="150">
        <f t="shared" si="33"/>
        <v>0</v>
      </c>
      <c r="M41" s="160">
        <f t="shared" si="32"/>
        <v>0.36899999999999999</v>
      </c>
    </row>
    <row r="42" spans="1:13" s="21" customFormat="1" ht="42.75">
      <c r="A42" s="219"/>
      <c r="B42" s="219">
        <v>92605</v>
      </c>
      <c r="C42" s="228" t="s">
        <v>743</v>
      </c>
      <c r="D42" s="147"/>
      <c r="E42" s="146">
        <f t="shared" ref="E42:L42" si="34">SUM(E43:E43)</f>
        <v>5000</v>
      </c>
      <c r="F42" s="146">
        <f t="shared" si="34"/>
        <v>5000</v>
      </c>
      <c r="G42" s="146">
        <f t="shared" si="34"/>
        <v>0</v>
      </c>
      <c r="H42" s="146">
        <f t="shared" si="34"/>
        <v>0</v>
      </c>
      <c r="I42" s="174">
        <f t="shared" si="34"/>
        <v>1845</v>
      </c>
      <c r="J42" s="174">
        <f t="shared" si="34"/>
        <v>1845</v>
      </c>
      <c r="K42" s="174">
        <f t="shared" si="34"/>
        <v>0</v>
      </c>
      <c r="L42" s="146">
        <f t="shared" si="34"/>
        <v>0</v>
      </c>
      <c r="M42" s="159">
        <f t="shared" si="32"/>
        <v>0.36899999999999999</v>
      </c>
    </row>
    <row r="43" spans="1:13" s="21" customFormat="1" ht="99.75">
      <c r="A43" s="219"/>
      <c r="B43" s="219"/>
      <c r="C43" s="207" t="s">
        <v>744</v>
      </c>
      <c r="D43" s="147"/>
      <c r="E43" s="148">
        <f>F43+H43</f>
        <v>5000</v>
      </c>
      <c r="F43" s="148">
        <v>5000</v>
      </c>
      <c r="G43" s="148">
        <v>0</v>
      </c>
      <c r="H43" s="148">
        <v>0</v>
      </c>
      <c r="I43" s="173">
        <f>J43+L43</f>
        <v>1845</v>
      </c>
      <c r="J43" s="173">
        <v>1845</v>
      </c>
      <c r="K43" s="173">
        <v>0</v>
      </c>
      <c r="L43" s="146">
        <v>0</v>
      </c>
      <c r="M43" s="159">
        <f t="shared" si="32"/>
        <v>0.36899999999999999</v>
      </c>
    </row>
    <row r="44" spans="1:13" s="21" customFormat="1" ht="15.75" thickBot="1">
      <c r="A44" s="737"/>
      <c r="B44" s="738"/>
      <c r="C44" s="739"/>
      <c r="D44" s="166"/>
      <c r="E44" s="740"/>
      <c r="F44" s="740"/>
      <c r="G44" s="740"/>
      <c r="H44" s="740"/>
      <c r="I44" s="741"/>
      <c r="J44" s="741"/>
      <c r="K44" s="741"/>
      <c r="L44" s="171"/>
      <c r="M44" s="172"/>
    </row>
    <row r="45" spans="1:13" s="20" customFormat="1" ht="16.5" thickBot="1">
      <c r="A45" s="1088" t="s">
        <v>395</v>
      </c>
      <c r="B45" s="1089"/>
      <c r="C45" s="1089"/>
      <c r="D45" s="1090"/>
      <c r="E45" s="743">
        <f t="shared" ref="E45:L45" si="35">SUM(E8+E18)</f>
        <v>14262304.99</v>
      </c>
      <c r="F45" s="743">
        <f t="shared" si="35"/>
        <v>5695236.7699999996</v>
      </c>
      <c r="G45" s="743">
        <f t="shared" si="35"/>
        <v>8791.16</v>
      </c>
      <c r="H45" s="743">
        <f t="shared" si="35"/>
        <v>8558277.0600000005</v>
      </c>
      <c r="I45" s="743">
        <f t="shared" si="35"/>
        <v>13335555.069999997</v>
      </c>
      <c r="J45" s="743">
        <f t="shared" si="35"/>
        <v>5272062.2399999993</v>
      </c>
      <c r="K45" s="743">
        <f t="shared" si="35"/>
        <v>8791.16</v>
      </c>
      <c r="L45" s="743">
        <f t="shared" si="35"/>
        <v>8054701.6699999999</v>
      </c>
      <c r="M45" s="745">
        <f>SUM(I45/E45)</f>
        <v>0.93502102776165608</v>
      </c>
    </row>
    <row r="46" spans="1:13">
      <c r="C46" s="17" t="s">
        <v>386</v>
      </c>
    </row>
  </sheetData>
  <mergeCells count="26">
    <mergeCell ref="A45:D45"/>
    <mergeCell ref="B23:D23"/>
    <mergeCell ref="C24:D24"/>
    <mergeCell ref="B19:D19"/>
    <mergeCell ref="C20:D20"/>
    <mergeCell ref="B31:D31"/>
    <mergeCell ref="C32:D32"/>
    <mergeCell ref="B36:C36"/>
    <mergeCell ref="B41:C41"/>
    <mergeCell ref="B27:D27"/>
    <mergeCell ref="C28:D28"/>
    <mergeCell ref="C34:D34"/>
    <mergeCell ref="A8:D8"/>
    <mergeCell ref="A18:D18"/>
    <mergeCell ref="A5:A6"/>
    <mergeCell ref="B5:B6"/>
    <mergeCell ref="C5:C6"/>
    <mergeCell ref="D5:D6"/>
    <mergeCell ref="B12:C12"/>
    <mergeCell ref="B9:D9"/>
    <mergeCell ref="C10:D10"/>
    <mergeCell ref="I5:I6"/>
    <mergeCell ref="J5:L5"/>
    <mergeCell ref="M5:M6"/>
    <mergeCell ref="E5:E6"/>
    <mergeCell ref="F5:H5"/>
  </mergeCells>
  <pageMargins left="0.23622047244094491" right="3.937007874015748E-2" top="0.94488188976377963" bottom="0.9448818897637796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6"/>
  <sheetViews>
    <sheetView workbookViewId="0">
      <selection activeCell="D10" sqref="D10"/>
    </sheetView>
  </sheetViews>
  <sheetFormatPr defaultRowHeight="14.25"/>
  <cols>
    <col min="1" max="1" width="5.25" customWidth="1"/>
    <col min="2" max="2" width="8.625" customWidth="1"/>
    <col min="3" max="3" width="9" customWidth="1"/>
    <col min="4" max="4" width="53" customWidth="1"/>
    <col min="5" max="5" width="14.5" customWidth="1"/>
    <col min="6" max="6" width="15.125" customWidth="1"/>
    <col min="7" max="7" width="14.25" customWidth="1"/>
    <col min="8" max="8" width="8.375" customWidth="1"/>
  </cols>
  <sheetData>
    <row r="1" spans="1:8">
      <c r="A1" s="164"/>
      <c r="B1" s="164"/>
      <c r="C1" s="164"/>
      <c r="D1" s="95"/>
      <c r="E1" s="95"/>
      <c r="F1" s="95"/>
      <c r="G1" s="3" t="s">
        <v>697</v>
      </c>
    </row>
    <row r="2" spans="1:8" ht="15">
      <c r="A2" s="164"/>
      <c r="B2" s="595" t="s">
        <v>988</v>
      </c>
      <c r="C2" s="164"/>
      <c r="D2" s="95"/>
      <c r="E2" s="95"/>
      <c r="F2" s="95"/>
    </row>
    <row r="3" spans="1:8" ht="15.75" thickBot="1">
      <c r="A3" s="164"/>
      <c r="B3" s="140"/>
      <c r="C3" s="164"/>
      <c r="D3" s="95"/>
      <c r="E3" s="95"/>
      <c r="F3" s="95"/>
    </row>
    <row r="4" spans="1:8" ht="30.75" thickBot="1">
      <c r="A4" s="686" t="s">
        <v>1</v>
      </c>
      <c r="B4" s="687" t="s">
        <v>382</v>
      </c>
      <c r="C4" s="687" t="s">
        <v>3</v>
      </c>
      <c r="D4" s="688" t="s">
        <v>343</v>
      </c>
      <c r="E4" s="689" t="s">
        <v>627</v>
      </c>
      <c r="F4" s="690" t="s">
        <v>974</v>
      </c>
      <c r="G4" s="691" t="s">
        <v>975</v>
      </c>
      <c r="H4" s="692" t="s">
        <v>409</v>
      </c>
    </row>
    <row r="5" spans="1:8" ht="15.75" thickBot="1">
      <c r="A5" s="233"/>
      <c r="B5" s="233"/>
      <c r="C5" s="233"/>
      <c r="D5" s="234"/>
      <c r="E5" s="234"/>
      <c r="F5" s="247"/>
      <c r="G5" s="248"/>
      <c r="H5" s="248"/>
    </row>
    <row r="6" spans="1:8" ht="15.75" thickBot="1">
      <c r="A6" s="693" t="s">
        <v>7</v>
      </c>
      <c r="B6" s="694"/>
      <c r="C6" s="695"/>
      <c r="D6" s="696" t="s">
        <v>163</v>
      </c>
      <c r="E6" s="697"/>
      <c r="F6" s="698">
        <f>SUM(F7)</f>
        <v>4627306.0600000005</v>
      </c>
      <c r="G6" s="699">
        <f>SUM(G7)</f>
        <v>4144429.26</v>
      </c>
      <c r="H6" s="700">
        <f>SUM(G6/F6)</f>
        <v>0.89564623698135049</v>
      </c>
    </row>
    <row r="7" spans="1:8" ht="15">
      <c r="A7" s="274"/>
      <c r="B7" s="275" t="s">
        <v>164</v>
      </c>
      <c r="C7" s="276"/>
      <c r="D7" s="277" t="s">
        <v>165</v>
      </c>
      <c r="E7" s="278"/>
      <c r="F7" s="279">
        <f>F8+F19+F22+F25</f>
        <v>4627306.0600000005</v>
      </c>
      <c r="G7" s="298">
        <f>G8+G19+G22+G25</f>
        <v>4144429.26</v>
      </c>
      <c r="H7" s="185">
        <f t="shared" ref="H7:H77" si="0">SUM(G7/F7)</f>
        <v>0.89564623698135049</v>
      </c>
    </row>
    <row r="8" spans="1:8">
      <c r="A8" s="282"/>
      <c r="B8" s="283"/>
      <c r="C8" s="284">
        <v>6050</v>
      </c>
      <c r="D8" s="285" t="s">
        <v>222</v>
      </c>
      <c r="E8" s="285"/>
      <c r="F8" s="286">
        <f>SUM(F9:F18)</f>
        <v>848519</v>
      </c>
      <c r="G8" s="280">
        <f>SUM(G9:G18)</f>
        <v>695100.75</v>
      </c>
      <c r="H8" s="188">
        <f t="shared" si="0"/>
        <v>0.81919291141388706</v>
      </c>
    </row>
    <row r="9" spans="1:8" ht="28.5">
      <c r="A9" s="282"/>
      <c r="B9" s="282"/>
      <c r="C9" s="287"/>
      <c r="D9" s="288" t="s">
        <v>823</v>
      </c>
      <c r="E9" s="289" t="s">
        <v>393</v>
      </c>
      <c r="F9" s="600">
        <v>220000</v>
      </c>
      <c r="G9" s="280">
        <v>160385.49</v>
      </c>
      <c r="H9" s="188">
        <f t="shared" si="0"/>
        <v>0.72902495454545446</v>
      </c>
    </row>
    <row r="10" spans="1:8" ht="42.75">
      <c r="A10" s="282"/>
      <c r="B10" s="283"/>
      <c r="C10" s="290"/>
      <c r="D10" s="249" t="s">
        <v>824</v>
      </c>
      <c r="E10" s="289" t="s">
        <v>393</v>
      </c>
      <c r="F10" s="291">
        <v>160000</v>
      </c>
      <c r="G10" s="280">
        <v>127639.38</v>
      </c>
      <c r="H10" s="188">
        <f t="shared" si="0"/>
        <v>0.79774612500000008</v>
      </c>
    </row>
    <row r="11" spans="1:8" ht="28.5">
      <c r="A11" s="282"/>
      <c r="B11" s="283"/>
      <c r="C11" s="292"/>
      <c r="D11" s="293" t="s">
        <v>825</v>
      </c>
      <c r="E11" s="289" t="s">
        <v>393</v>
      </c>
      <c r="F11" s="294">
        <v>220000</v>
      </c>
      <c r="G11" s="280">
        <v>190788.77</v>
      </c>
      <c r="H11" s="188">
        <f t="shared" si="0"/>
        <v>0.86722168181818182</v>
      </c>
    </row>
    <row r="12" spans="1:8" ht="28.5">
      <c r="A12" s="282"/>
      <c r="B12" s="283"/>
      <c r="C12" s="292"/>
      <c r="D12" s="295" t="s">
        <v>826</v>
      </c>
      <c r="E12" s="289" t="s">
        <v>393</v>
      </c>
      <c r="F12" s="294">
        <v>185000</v>
      </c>
      <c r="G12" s="280">
        <v>167645.34</v>
      </c>
      <c r="H12" s="188">
        <f t="shared" si="0"/>
        <v>0.90619102702702703</v>
      </c>
    </row>
    <row r="13" spans="1:8" ht="28.5">
      <c r="A13" s="282"/>
      <c r="B13" s="283"/>
      <c r="C13" s="292"/>
      <c r="D13" s="295" t="s">
        <v>827</v>
      </c>
      <c r="E13" s="289" t="s">
        <v>393</v>
      </c>
      <c r="F13" s="294">
        <v>30000</v>
      </c>
      <c r="G13" s="280">
        <v>29201.31</v>
      </c>
      <c r="H13" s="188">
        <f t="shared" si="0"/>
        <v>0.97337700000000005</v>
      </c>
    </row>
    <row r="14" spans="1:8" ht="28.5">
      <c r="A14" s="282"/>
      <c r="B14" s="283"/>
      <c r="C14" s="292"/>
      <c r="D14" s="295" t="s">
        <v>829</v>
      </c>
      <c r="E14" s="289" t="s">
        <v>393</v>
      </c>
      <c r="F14" s="294">
        <v>15000</v>
      </c>
      <c r="G14" s="280">
        <v>8700</v>
      </c>
      <c r="H14" s="188">
        <f t="shared" si="0"/>
        <v>0.57999999999999996</v>
      </c>
    </row>
    <row r="15" spans="1:8" ht="28.5">
      <c r="A15" s="282"/>
      <c r="B15" s="283"/>
      <c r="C15" s="292"/>
      <c r="D15" s="295" t="s">
        <v>989</v>
      </c>
      <c r="E15" s="289" t="s">
        <v>393</v>
      </c>
      <c r="F15" s="294">
        <v>1000</v>
      </c>
      <c r="G15" s="280">
        <v>14.73</v>
      </c>
      <c r="H15" s="188">
        <f t="shared" si="0"/>
        <v>1.473E-2</v>
      </c>
    </row>
    <row r="16" spans="1:8" ht="28.5">
      <c r="A16" s="282"/>
      <c r="B16" s="283"/>
      <c r="C16" s="292"/>
      <c r="D16" s="295" t="s">
        <v>990</v>
      </c>
      <c r="E16" s="289" t="s">
        <v>393</v>
      </c>
      <c r="F16" s="294">
        <v>5000</v>
      </c>
      <c r="G16" s="280">
        <v>206.75</v>
      </c>
      <c r="H16" s="188">
        <f t="shared" si="0"/>
        <v>4.1349999999999998E-2</v>
      </c>
    </row>
    <row r="17" spans="1:8" ht="28.5">
      <c r="A17" s="282"/>
      <c r="B17" s="283"/>
      <c r="C17" s="292"/>
      <c r="D17" s="295" t="s">
        <v>991</v>
      </c>
      <c r="E17" s="289" t="s">
        <v>393</v>
      </c>
      <c r="F17" s="294">
        <v>2000</v>
      </c>
      <c r="G17" s="280"/>
      <c r="H17" s="188">
        <f t="shared" si="0"/>
        <v>0</v>
      </c>
    </row>
    <row r="18" spans="1:8">
      <c r="A18" s="282"/>
      <c r="B18" s="283"/>
      <c r="C18" s="292"/>
      <c r="D18" s="295" t="s">
        <v>828</v>
      </c>
      <c r="E18" s="289" t="s">
        <v>631</v>
      </c>
      <c r="F18" s="294">
        <v>10519</v>
      </c>
      <c r="G18" s="280">
        <v>10518.98</v>
      </c>
      <c r="H18" s="188">
        <f t="shared" si="0"/>
        <v>0.99999809867858158</v>
      </c>
    </row>
    <row r="19" spans="1:8" ht="15">
      <c r="A19" s="282"/>
      <c r="B19" s="283"/>
      <c r="C19" s="296">
        <v>6057</v>
      </c>
      <c r="D19" s="285" t="s">
        <v>222</v>
      </c>
      <c r="E19" s="285"/>
      <c r="F19" s="297">
        <f>SUM(F20+F21)</f>
        <v>2143862.31</v>
      </c>
      <c r="G19" s="298">
        <f>SUM(G20:G21)</f>
        <v>2127763.96</v>
      </c>
      <c r="H19" s="185">
        <f t="shared" si="0"/>
        <v>0.99249095899260431</v>
      </c>
    </row>
    <row r="20" spans="1:8" ht="28.5">
      <c r="A20" s="282"/>
      <c r="B20" s="283"/>
      <c r="C20" s="299"/>
      <c r="D20" s="250" t="s">
        <v>746</v>
      </c>
      <c r="E20" s="289" t="s">
        <v>393</v>
      </c>
      <c r="F20" s="300">
        <v>714963</v>
      </c>
      <c r="G20" s="280">
        <v>714963</v>
      </c>
      <c r="H20" s="188">
        <f t="shared" si="0"/>
        <v>1</v>
      </c>
    </row>
    <row r="21" spans="1:8" ht="28.5">
      <c r="A21" s="301"/>
      <c r="B21" s="302"/>
      <c r="C21" s="303"/>
      <c r="D21" s="141" t="s">
        <v>830</v>
      </c>
      <c r="E21" s="289" t="s">
        <v>393</v>
      </c>
      <c r="F21" s="300">
        <v>1428899.31</v>
      </c>
      <c r="G21" s="280">
        <v>1412800.96</v>
      </c>
      <c r="H21" s="188">
        <f t="shared" si="0"/>
        <v>0.98873374079801324</v>
      </c>
    </row>
    <row r="22" spans="1:8" ht="15">
      <c r="A22" s="301"/>
      <c r="B22" s="302"/>
      <c r="C22" s="296">
        <v>6059</v>
      </c>
      <c r="D22" s="235" t="s">
        <v>222</v>
      </c>
      <c r="E22" s="304"/>
      <c r="F22" s="305">
        <f>SUM(F23+F24)</f>
        <v>1585962.25</v>
      </c>
      <c r="G22" s="298">
        <f>SUM(G23:G24)</f>
        <v>1272602.5499999998</v>
      </c>
      <c r="H22" s="185">
        <f t="shared" si="0"/>
        <v>0.80241667164524233</v>
      </c>
    </row>
    <row r="23" spans="1:8" ht="28.5">
      <c r="A23" s="301"/>
      <c r="B23" s="302"/>
      <c r="C23" s="296"/>
      <c r="D23" s="236" t="s">
        <v>746</v>
      </c>
      <c r="E23" s="289" t="s">
        <v>393</v>
      </c>
      <c r="F23" s="300">
        <v>611367.23</v>
      </c>
      <c r="G23" s="280">
        <v>611367.23</v>
      </c>
      <c r="H23" s="188">
        <f t="shared" si="0"/>
        <v>1</v>
      </c>
    </row>
    <row r="24" spans="1:8" ht="28.5">
      <c r="A24" s="282"/>
      <c r="B24" s="283"/>
      <c r="C24" s="296"/>
      <c r="D24" s="306" t="s">
        <v>830</v>
      </c>
      <c r="E24" s="307" t="s">
        <v>393</v>
      </c>
      <c r="F24" s="308">
        <v>974595.02</v>
      </c>
      <c r="G24" s="579">
        <v>661235.31999999995</v>
      </c>
      <c r="H24" s="580">
        <f t="shared" si="0"/>
        <v>0.67847188466035868</v>
      </c>
    </row>
    <row r="25" spans="1:8" ht="15">
      <c r="A25" s="309"/>
      <c r="B25" s="282"/>
      <c r="C25" s="310">
        <v>6060</v>
      </c>
      <c r="D25" s="311" t="s">
        <v>384</v>
      </c>
      <c r="E25" s="307"/>
      <c r="F25" s="312">
        <f>SUM(A26:F28)</f>
        <v>48962.5</v>
      </c>
      <c r="G25" s="683">
        <f>SUM(G26:G27)</f>
        <v>48962</v>
      </c>
      <c r="H25" s="185">
        <f t="shared" si="0"/>
        <v>0.99998978810314021</v>
      </c>
    </row>
    <row r="26" spans="1:8">
      <c r="A26" s="309"/>
      <c r="B26" s="284"/>
      <c r="C26" s="299"/>
      <c r="D26" s="176" t="s">
        <v>831</v>
      </c>
      <c r="E26" s="289" t="s">
        <v>631</v>
      </c>
      <c r="F26" s="313">
        <v>39481.5</v>
      </c>
      <c r="G26" s="684">
        <v>39481.5</v>
      </c>
      <c r="H26" s="188">
        <f t="shared" si="0"/>
        <v>1</v>
      </c>
    </row>
    <row r="27" spans="1:8">
      <c r="A27" s="309"/>
      <c r="B27" s="284"/>
      <c r="C27" s="299"/>
      <c r="D27" s="176" t="s">
        <v>876</v>
      </c>
      <c r="E27" s="289" t="s">
        <v>631</v>
      </c>
      <c r="F27" s="313">
        <v>9481</v>
      </c>
      <c r="G27" s="685">
        <v>9480.5</v>
      </c>
      <c r="H27" s="193">
        <f t="shared" si="0"/>
        <v>0.99994726294694658</v>
      </c>
    </row>
    <row r="28" spans="1:8" ht="15" thickBot="1">
      <c r="A28" s="1113"/>
      <c r="B28" s="1114"/>
      <c r="C28" s="1114"/>
      <c r="D28" s="1114"/>
      <c r="E28" s="1114"/>
      <c r="F28" s="1114"/>
      <c r="G28" s="413"/>
      <c r="H28" s="414"/>
    </row>
    <row r="29" spans="1:8" ht="15.75" thickBot="1">
      <c r="A29" s="695">
        <v>600</v>
      </c>
      <c r="B29" s="695"/>
      <c r="C29" s="695"/>
      <c r="D29" s="701" t="s">
        <v>211</v>
      </c>
      <c r="E29" s="702"/>
      <c r="F29" s="703">
        <f>SUM(F30+F33+F47)</f>
        <v>4102740.91</v>
      </c>
      <c r="G29" s="704">
        <f>G30+G33+G47</f>
        <v>3941263.7600000002</v>
      </c>
      <c r="H29" s="705">
        <f t="shared" si="0"/>
        <v>0.96064164090732218</v>
      </c>
    </row>
    <row r="30" spans="1:8" ht="15">
      <c r="A30" s="237"/>
      <c r="B30" s="314" t="s">
        <v>718</v>
      </c>
      <c r="C30" s="314"/>
      <c r="D30" s="315" t="s">
        <v>719</v>
      </c>
      <c r="E30" s="315"/>
      <c r="F30" s="316">
        <f>SUM(F31)</f>
        <v>225010.09</v>
      </c>
      <c r="G30" s="411">
        <f>SUM(G31)</f>
        <v>225010.09</v>
      </c>
      <c r="H30" s="412">
        <f t="shared" si="0"/>
        <v>1</v>
      </c>
    </row>
    <row r="31" spans="1:8" ht="15">
      <c r="A31" s="237"/>
      <c r="B31" s="317"/>
      <c r="C31" s="318" t="s">
        <v>202</v>
      </c>
      <c r="D31" s="319" t="s">
        <v>203</v>
      </c>
      <c r="E31" s="319"/>
      <c r="F31" s="320">
        <f>SUM(F32:F32)</f>
        <v>225010.09</v>
      </c>
      <c r="G31" s="280">
        <f>SUM(G32)</f>
        <v>225010.09</v>
      </c>
      <c r="H31" s="188">
        <f t="shared" si="0"/>
        <v>1</v>
      </c>
    </row>
    <row r="32" spans="1:8" ht="29.25">
      <c r="A32" s="237"/>
      <c r="B32" s="317"/>
      <c r="C32" s="317"/>
      <c r="D32" s="321" t="s">
        <v>832</v>
      </c>
      <c r="E32" s="289" t="s">
        <v>393</v>
      </c>
      <c r="F32" s="322">
        <v>225010.09</v>
      </c>
      <c r="G32" s="280">
        <v>225010.09</v>
      </c>
      <c r="H32" s="188">
        <f t="shared" si="0"/>
        <v>1</v>
      </c>
    </row>
    <row r="33" spans="1:8" ht="15">
      <c r="A33" s="282"/>
      <c r="B33" s="324">
        <v>60016</v>
      </c>
      <c r="C33" s="324"/>
      <c r="D33" s="325" t="s">
        <v>383</v>
      </c>
      <c r="E33" s="325"/>
      <c r="F33" s="581">
        <f>SUM(F34)</f>
        <v>3483467.2800000003</v>
      </c>
      <c r="G33" s="298">
        <f>SUM(G34)</f>
        <v>3329829.6100000003</v>
      </c>
      <c r="H33" s="185">
        <f t="shared" si="0"/>
        <v>0.95589518785432659</v>
      </c>
    </row>
    <row r="34" spans="1:8">
      <c r="A34" s="301"/>
      <c r="B34" s="302"/>
      <c r="C34" s="326">
        <v>6050</v>
      </c>
      <c r="D34" s="327" t="s">
        <v>222</v>
      </c>
      <c r="E34" s="327"/>
      <c r="F34" s="320">
        <f>SUM(F35:F46)</f>
        <v>3483467.2800000003</v>
      </c>
      <c r="G34" s="280">
        <f>SUM(G35:G46)</f>
        <v>3329829.6100000003</v>
      </c>
      <c r="H34" s="188">
        <f t="shared" si="0"/>
        <v>0.95589518785432659</v>
      </c>
    </row>
    <row r="35" spans="1:8" ht="28.5">
      <c r="A35" s="301"/>
      <c r="B35" s="302"/>
      <c r="C35" s="301"/>
      <c r="D35" s="328" t="s">
        <v>833</v>
      </c>
      <c r="E35" s="289" t="s">
        <v>393</v>
      </c>
      <c r="F35" s="322">
        <v>100000</v>
      </c>
      <c r="G35" s="280">
        <v>92970.25</v>
      </c>
      <c r="H35" s="188">
        <f t="shared" si="0"/>
        <v>0.92970249999999999</v>
      </c>
    </row>
    <row r="36" spans="1:8" ht="28.5">
      <c r="A36" s="301"/>
      <c r="B36" s="302"/>
      <c r="C36" s="301"/>
      <c r="D36" s="330" t="s">
        <v>834</v>
      </c>
      <c r="E36" s="289" t="s">
        <v>393</v>
      </c>
      <c r="F36" s="322">
        <v>40000</v>
      </c>
      <c r="G36" s="280">
        <v>28068.6</v>
      </c>
      <c r="H36" s="188">
        <f t="shared" si="0"/>
        <v>0.70171499999999998</v>
      </c>
    </row>
    <row r="37" spans="1:8" ht="28.5">
      <c r="A37" s="301"/>
      <c r="B37" s="302"/>
      <c r="C37" s="301"/>
      <c r="D37" s="330" t="s">
        <v>835</v>
      </c>
      <c r="E37" s="289" t="s">
        <v>393</v>
      </c>
      <c r="F37" s="322">
        <v>140000</v>
      </c>
      <c r="G37" s="280">
        <v>29550.75</v>
      </c>
      <c r="H37" s="188">
        <f t="shared" si="0"/>
        <v>0.2110767857142857</v>
      </c>
    </row>
    <row r="38" spans="1:8" ht="28.5">
      <c r="A38" s="301"/>
      <c r="B38" s="302"/>
      <c r="C38" s="301"/>
      <c r="D38" s="246" t="s">
        <v>836</v>
      </c>
      <c r="E38" s="289" t="s">
        <v>393</v>
      </c>
      <c r="F38" s="322">
        <v>2205000</v>
      </c>
      <c r="G38" s="280">
        <v>2203743.61</v>
      </c>
      <c r="H38" s="188">
        <f t="shared" si="0"/>
        <v>0.99943020861678</v>
      </c>
    </row>
    <row r="39" spans="1:8" ht="28.5">
      <c r="A39" s="331"/>
      <c r="B39" s="301"/>
      <c r="C39" s="302"/>
      <c r="D39" s="332" t="s">
        <v>837</v>
      </c>
      <c r="E39" s="289" t="s">
        <v>393</v>
      </c>
      <c r="F39" s="333">
        <v>525087.32999999996</v>
      </c>
      <c r="G39" s="280">
        <v>509674.65</v>
      </c>
      <c r="H39" s="188">
        <f t="shared" si="0"/>
        <v>0.97064739688158175</v>
      </c>
    </row>
    <row r="40" spans="1:8" ht="28.5">
      <c r="A40" s="331"/>
      <c r="B40" s="301"/>
      <c r="C40" s="302"/>
      <c r="D40" s="601" t="s">
        <v>748</v>
      </c>
      <c r="E40" s="289" t="s">
        <v>393</v>
      </c>
      <c r="F40" s="333">
        <v>399279.95</v>
      </c>
      <c r="G40" s="280">
        <v>399279.95</v>
      </c>
      <c r="H40" s="188">
        <f t="shared" si="0"/>
        <v>1</v>
      </c>
    </row>
    <row r="41" spans="1:8" ht="28.5">
      <c r="A41" s="331"/>
      <c r="B41" s="301"/>
      <c r="C41" s="302"/>
      <c r="D41" s="334" t="s">
        <v>838</v>
      </c>
      <c r="E41" s="289" t="s">
        <v>393</v>
      </c>
      <c r="F41" s="333">
        <v>8700</v>
      </c>
      <c r="G41" s="280">
        <v>8510</v>
      </c>
      <c r="H41" s="188">
        <f t="shared" si="0"/>
        <v>0.97816091954022988</v>
      </c>
    </row>
    <row r="42" spans="1:8" ht="28.5">
      <c r="A42" s="331"/>
      <c r="B42" s="301"/>
      <c r="C42" s="302"/>
      <c r="D42" s="601" t="s">
        <v>992</v>
      </c>
      <c r="E42" s="289" t="s">
        <v>393</v>
      </c>
      <c r="F42" s="333">
        <v>9700</v>
      </c>
      <c r="G42" s="280">
        <v>9533.1</v>
      </c>
      <c r="H42" s="188">
        <f t="shared" si="0"/>
        <v>0.98279381443298974</v>
      </c>
    </row>
    <row r="43" spans="1:8" ht="28.5">
      <c r="A43" s="331"/>
      <c r="B43" s="301"/>
      <c r="C43" s="302"/>
      <c r="D43" s="601" t="s">
        <v>993</v>
      </c>
      <c r="E43" s="289" t="s">
        <v>393</v>
      </c>
      <c r="F43" s="333">
        <v>11700</v>
      </c>
      <c r="G43" s="280">
        <v>11510</v>
      </c>
      <c r="H43" s="188">
        <f t="shared" si="0"/>
        <v>0.98376068376068371</v>
      </c>
    </row>
    <row r="44" spans="1:8" ht="28.5">
      <c r="A44" s="331"/>
      <c r="B44" s="301"/>
      <c r="C44" s="302"/>
      <c r="D44" s="601" t="s">
        <v>994</v>
      </c>
      <c r="E44" s="289" t="s">
        <v>393</v>
      </c>
      <c r="F44" s="333">
        <v>37000</v>
      </c>
      <c r="G44" s="280">
        <v>35547</v>
      </c>
      <c r="H44" s="188">
        <f t="shared" si="0"/>
        <v>0.9607297297297297</v>
      </c>
    </row>
    <row r="45" spans="1:8" ht="28.5">
      <c r="A45" s="331"/>
      <c r="B45" s="301"/>
      <c r="C45" s="336"/>
      <c r="D45" s="601" t="s">
        <v>995</v>
      </c>
      <c r="E45" s="307" t="s">
        <v>393</v>
      </c>
      <c r="F45" s="435">
        <v>5000</v>
      </c>
      <c r="G45" s="280">
        <v>1441.7</v>
      </c>
      <c r="H45" s="188">
        <f t="shared" si="0"/>
        <v>0.28833999999999999</v>
      </c>
    </row>
    <row r="46" spans="1:8" ht="28.5">
      <c r="A46" s="331"/>
      <c r="B46" s="335"/>
      <c r="C46" s="336"/>
      <c r="D46" s="224" t="s">
        <v>996</v>
      </c>
      <c r="E46" s="307" t="s">
        <v>393</v>
      </c>
      <c r="F46" s="435">
        <v>2000</v>
      </c>
      <c r="G46" s="280">
        <v>0</v>
      </c>
      <c r="H46" s="188">
        <f t="shared" si="0"/>
        <v>0</v>
      </c>
    </row>
    <row r="47" spans="1:8" ht="15">
      <c r="A47" s="331"/>
      <c r="B47" s="602">
        <v>60017</v>
      </c>
      <c r="C47" s="337"/>
      <c r="D47" s="338" t="s">
        <v>721</v>
      </c>
      <c r="E47" s="289"/>
      <c r="F47" s="339">
        <f>SUM(F48)</f>
        <v>394263.54000000004</v>
      </c>
      <c r="G47" s="298">
        <f>SUM(G48)</f>
        <v>386424.06000000006</v>
      </c>
      <c r="H47" s="185">
        <f t="shared" si="0"/>
        <v>0.98011614261871649</v>
      </c>
    </row>
    <row r="48" spans="1:8">
      <c r="A48" s="331"/>
      <c r="B48" s="340"/>
      <c r="C48" s="341">
        <v>6050</v>
      </c>
      <c r="D48" s="327" t="s">
        <v>222</v>
      </c>
      <c r="E48" s="289"/>
      <c r="F48" s="342">
        <f>SUM(F49:F54)</f>
        <v>394263.54000000004</v>
      </c>
      <c r="G48" s="280">
        <f>SUM(G49:G54)</f>
        <v>386424.06000000006</v>
      </c>
      <c r="H48" s="188">
        <f t="shared" si="0"/>
        <v>0.98011614261871649</v>
      </c>
    </row>
    <row r="49" spans="1:8" ht="28.5">
      <c r="A49" s="331"/>
      <c r="B49" s="301"/>
      <c r="C49" s="336"/>
      <c r="D49" s="343" t="s">
        <v>839</v>
      </c>
      <c r="E49" s="307" t="s">
        <v>393</v>
      </c>
      <c r="F49" s="725">
        <v>229845.01</v>
      </c>
      <c r="G49" s="726">
        <v>229845.01</v>
      </c>
      <c r="H49" s="727">
        <f t="shared" si="0"/>
        <v>1</v>
      </c>
    </row>
    <row r="50" spans="1:8" ht="28.5">
      <c r="A50" s="331"/>
      <c r="B50" s="301"/>
      <c r="C50" s="336"/>
      <c r="D50" s="224" t="s">
        <v>842</v>
      </c>
      <c r="E50" s="307" t="s">
        <v>393</v>
      </c>
      <c r="F50" s="725">
        <v>124496.53</v>
      </c>
      <c r="G50" s="726">
        <v>124496.53</v>
      </c>
      <c r="H50" s="727">
        <f t="shared" si="0"/>
        <v>1</v>
      </c>
    </row>
    <row r="51" spans="1:8" ht="28.5">
      <c r="A51" s="331"/>
      <c r="B51" s="301"/>
      <c r="C51" s="336"/>
      <c r="D51" s="343" t="s">
        <v>840</v>
      </c>
      <c r="E51" s="307" t="s">
        <v>393</v>
      </c>
      <c r="F51" s="725">
        <v>7922</v>
      </c>
      <c r="G51" s="726">
        <v>7922</v>
      </c>
      <c r="H51" s="727">
        <f t="shared" si="0"/>
        <v>1</v>
      </c>
    </row>
    <row r="52" spans="1:8" ht="42.75">
      <c r="A52" s="331"/>
      <c r="B52" s="301"/>
      <c r="C52" s="336"/>
      <c r="D52" s="343" t="s">
        <v>841</v>
      </c>
      <c r="E52" s="307" t="s">
        <v>393</v>
      </c>
      <c r="F52" s="725">
        <v>30000</v>
      </c>
      <c r="G52" s="726">
        <v>24160.52</v>
      </c>
      <c r="H52" s="727">
        <f t="shared" si="0"/>
        <v>0.80535066666666666</v>
      </c>
    </row>
    <row r="53" spans="1:8" ht="28.5">
      <c r="A53" s="331"/>
      <c r="B53" s="301"/>
      <c r="C53" s="336"/>
      <c r="D53" s="224" t="s">
        <v>998</v>
      </c>
      <c r="E53" s="307" t="s">
        <v>393</v>
      </c>
      <c r="F53" s="725">
        <v>1000</v>
      </c>
      <c r="G53" s="726">
        <v>0</v>
      </c>
      <c r="H53" s="727">
        <f t="shared" si="0"/>
        <v>0</v>
      </c>
    </row>
    <row r="54" spans="1:8" ht="28.5">
      <c r="A54" s="331"/>
      <c r="B54" s="335"/>
      <c r="C54" s="336"/>
      <c r="D54" s="224" t="s">
        <v>997</v>
      </c>
      <c r="E54" s="307" t="s">
        <v>393</v>
      </c>
      <c r="F54" s="725">
        <v>1000</v>
      </c>
      <c r="G54" s="726">
        <v>0</v>
      </c>
      <c r="H54" s="727">
        <f t="shared" si="0"/>
        <v>0</v>
      </c>
    </row>
    <row r="55" spans="1:8" ht="15" thickBot="1">
      <c r="A55" s="1115"/>
      <c r="B55" s="1116"/>
      <c r="C55" s="1116"/>
      <c r="D55" s="1116"/>
      <c r="E55" s="1116"/>
      <c r="F55" s="1116"/>
      <c r="G55" s="413"/>
      <c r="H55" s="414"/>
    </row>
    <row r="56" spans="1:8" ht="15.75" thickBot="1">
      <c r="A56" s="706">
        <v>630</v>
      </c>
      <c r="B56" s="707"/>
      <c r="C56" s="695"/>
      <c r="D56" s="696" t="s">
        <v>217</v>
      </c>
      <c r="E56" s="697"/>
      <c r="F56" s="703">
        <f>SUM(F57)</f>
        <v>2051703.77</v>
      </c>
      <c r="G56" s="704">
        <f>SUM(G57)</f>
        <v>1925586.6199999999</v>
      </c>
      <c r="H56" s="705">
        <f t="shared" si="0"/>
        <v>0.93853052675338211</v>
      </c>
    </row>
    <row r="57" spans="1:8" ht="15">
      <c r="A57" s="323"/>
      <c r="B57" s="344" t="s">
        <v>221</v>
      </c>
      <c r="C57" s="344"/>
      <c r="D57" s="345" t="s">
        <v>10</v>
      </c>
      <c r="E57" s="345"/>
      <c r="F57" s="346">
        <f>F58+F61</f>
        <v>2051703.77</v>
      </c>
      <c r="G57" s="417">
        <f>G58+G61</f>
        <v>1925586.6199999999</v>
      </c>
      <c r="H57" s="418">
        <f t="shared" si="0"/>
        <v>0.93853052675338211</v>
      </c>
    </row>
    <row r="58" spans="1:8" ht="15">
      <c r="A58" s="323"/>
      <c r="B58" s="317"/>
      <c r="C58" s="347" t="s">
        <v>603</v>
      </c>
      <c r="D58" s="319" t="s">
        <v>203</v>
      </c>
      <c r="E58" s="348"/>
      <c r="F58" s="346">
        <f>SUM(F59:F60)</f>
        <v>1777233.39</v>
      </c>
      <c r="G58" s="298">
        <f>SUM(G59:G60)</f>
        <v>1693180.7</v>
      </c>
      <c r="H58" s="185">
        <f t="shared" si="0"/>
        <v>0.95270587955811481</v>
      </c>
    </row>
    <row r="59" spans="1:8" ht="28.5">
      <c r="A59" s="323"/>
      <c r="B59" s="317"/>
      <c r="C59" s="347"/>
      <c r="D59" s="243" t="s">
        <v>619</v>
      </c>
      <c r="E59" s="289" t="s">
        <v>393</v>
      </c>
      <c r="F59" s="300">
        <v>1758333.39</v>
      </c>
      <c r="G59" s="415">
        <v>1674280.7</v>
      </c>
      <c r="H59" s="416">
        <f t="shared" si="0"/>
        <v>0.95219752381543532</v>
      </c>
    </row>
    <row r="60" spans="1:8" ht="28.5">
      <c r="A60" s="323"/>
      <c r="B60" s="317"/>
      <c r="C60" s="347"/>
      <c r="D60" s="349" t="s">
        <v>821</v>
      </c>
      <c r="E60" s="289" t="s">
        <v>393</v>
      </c>
      <c r="F60" s="300">
        <v>18900</v>
      </c>
      <c r="G60" s="415">
        <v>18900</v>
      </c>
      <c r="H60" s="416">
        <f t="shared" si="0"/>
        <v>1</v>
      </c>
    </row>
    <row r="61" spans="1:8" ht="15">
      <c r="A61" s="323"/>
      <c r="B61" s="1117"/>
      <c r="C61" s="318" t="s">
        <v>204</v>
      </c>
      <c r="D61" s="239" t="s">
        <v>203</v>
      </c>
      <c r="E61" s="239"/>
      <c r="F61" s="350">
        <f>SUM(F62:F63)</f>
        <v>274470.38</v>
      </c>
      <c r="G61" s="298">
        <f>SUM(G62:G63)</f>
        <v>232405.91999999998</v>
      </c>
      <c r="H61" s="185">
        <f t="shared" si="0"/>
        <v>0.84674317133965415</v>
      </c>
    </row>
    <row r="62" spans="1:8" ht="28.5">
      <c r="A62" s="323"/>
      <c r="B62" s="1118"/>
      <c r="C62" s="351"/>
      <c r="D62" s="241" t="s">
        <v>619</v>
      </c>
      <c r="E62" s="289" t="s">
        <v>393</v>
      </c>
      <c r="F62" s="300">
        <v>272370.38</v>
      </c>
      <c r="G62" s="579">
        <v>230348.61</v>
      </c>
      <c r="H62" s="580">
        <f t="shared" si="0"/>
        <v>0.84571828258270954</v>
      </c>
    </row>
    <row r="63" spans="1:8" ht="28.5">
      <c r="A63" s="352"/>
      <c r="B63" s="353"/>
      <c r="C63" s="351"/>
      <c r="D63" s="349" t="s">
        <v>821</v>
      </c>
      <c r="E63" s="289" t="s">
        <v>393</v>
      </c>
      <c r="F63" s="308">
        <v>2100</v>
      </c>
      <c r="G63" s="579">
        <v>2057.31</v>
      </c>
      <c r="H63" s="580">
        <f t="shared" si="0"/>
        <v>0.97967142857142853</v>
      </c>
    </row>
    <row r="64" spans="1:8" ht="15" thickBot="1">
      <c r="A64" s="354"/>
      <c r="B64" s="302"/>
      <c r="C64" s="340"/>
      <c r="D64" s="355"/>
      <c r="E64" s="355"/>
      <c r="F64" s="356"/>
      <c r="G64" s="413"/>
      <c r="H64" s="414"/>
    </row>
    <row r="65" spans="1:8" ht="15.75" thickBot="1">
      <c r="A65" s="708" t="s">
        <v>22</v>
      </c>
      <c r="B65" s="709"/>
      <c r="C65" s="710"/>
      <c r="D65" s="711" t="s">
        <v>23</v>
      </c>
      <c r="E65" s="712"/>
      <c r="F65" s="703">
        <f>SUM(F67)</f>
        <v>73600</v>
      </c>
      <c r="G65" s="713">
        <f>SUM(G67)</f>
        <v>38103</v>
      </c>
      <c r="H65" s="714">
        <f t="shared" si="0"/>
        <v>0.51770380434782604</v>
      </c>
    </row>
    <row r="66" spans="1:8" ht="15">
      <c r="A66" s="244"/>
      <c r="B66" s="620" t="s">
        <v>24</v>
      </c>
      <c r="C66" s="361"/>
      <c r="D66" s="242" t="s">
        <v>25</v>
      </c>
      <c r="E66" s="242"/>
      <c r="F66" s="621">
        <f>SUM(F67)</f>
        <v>73600</v>
      </c>
      <c r="G66" s="622">
        <f>SUM(G67)</f>
        <v>38103</v>
      </c>
      <c r="H66" s="623">
        <f t="shared" si="0"/>
        <v>0.51770380434782604</v>
      </c>
    </row>
    <row r="67" spans="1:8" ht="28.5">
      <c r="A67" s="331"/>
      <c r="B67" s="301"/>
      <c r="C67" s="299">
        <v>6060</v>
      </c>
      <c r="D67" s="617" t="s">
        <v>384</v>
      </c>
      <c r="E67" s="618" t="s">
        <v>393</v>
      </c>
      <c r="F67" s="358">
        <v>73600</v>
      </c>
      <c r="G67" s="417">
        <v>38103</v>
      </c>
      <c r="H67" s="418">
        <f t="shared" si="0"/>
        <v>0.51770380434782604</v>
      </c>
    </row>
    <row r="68" spans="1:8" ht="15" thickBot="1">
      <c r="A68" s="331"/>
      <c r="B68" s="331"/>
      <c r="C68" s="603"/>
      <c r="D68" s="604"/>
      <c r="E68" s="605"/>
      <c r="F68" s="606"/>
      <c r="G68" s="607"/>
      <c r="H68" s="608"/>
    </row>
    <row r="69" spans="1:8" ht="15.75" thickBot="1">
      <c r="A69" s="708" t="s">
        <v>245</v>
      </c>
      <c r="B69" s="709"/>
      <c r="C69" s="710"/>
      <c r="D69" s="711" t="s">
        <v>246</v>
      </c>
      <c r="E69" s="712"/>
      <c r="F69" s="703">
        <f>SUM(F71)</f>
        <v>11070</v>
      </c>
      <c r="G69" s="713">
        <f>SUM(G71)</f>
        <v>11070</v>
      </c>
      <c r="H69" s="714">
        <f t="shared" ref="H69:H72" si="1">SUM(G69/F69)</f>
        <v>1</v>
      </c>
    </row>
    <row r="70" spans="1:8" ht="15">
      <c r="A70" s="244"/>
      <c r="B70" s="620" t="s">
        <v>249</v>
      </c>
      <c r="C70" s="361"/>
      <c r="D70" s="612" t="s">
        <v>250</v>
      </c>
      <c r="E70" s="613"/>
      <c r="F70" s="624">
        <f>SUM(F71)</f>
        <v>11070</v>
      </c>
      <c r="G70" s="625">
        <f>SUM(G71)</f>
        <v>11070</v>
      </c>
      <c r="H70" s="626"/>
    </row>
    <row r="71" spans="1:8" ht="26.25" customHeight="1">
      <c r="A71" s="331"/>
      <c r="B71" s="301"/>
      <c r="C71" s="609">
        <v>6050</v>
      </c>
      <c r="D71" s="490" t="s">
        <v>203</v>
      </c>
      <c r="E71" s="289" t="s">
        <v>393</v>
      </c>
      <c r="F71" s="358">
        <f>SUM(F72)</f>
        <v>11070</v>
      </c>
      <c r="G71" s="417">
        <f>SUM(G72)</f>
        <v>11070</v>
      </c>
      <c r="H71" s="418">
        <f t="shared" si="1"/>
        <v>1</v>
      </c>
    </row>
    <row r="72" spans="1:8">
      <c r="A72" s="331"/>
      <c r="B72" s="331"/>
      <c r="C72" s="603"/>
      <c r="D72" s="610" t="s">
        <v>999</v>
      </c>
      <c r="E72" s="289" t="s">
        <v>631</v>
      </c>
      <c r="F72" s="606">
        <v>11070</v>
      </c>
      <c r="G72" s="607">
        <v>11070</v>
      </c>
      <c r="H72" s="418">
        <f t="shared" si="1"/>
        <v>1</v>
      </c>
    </row>
    <row r="73" spans="1:8" ht="15" thickBot="1">
      <c r="A73" s="331"/>
      <c r="B73" s="331"/>
      <c r="C73" s="355"/>
      <c r="D73" s="359"/>
      <c r="E73" s="359"/>
      <c r="F73" s="360"/>
      <c r="G73" s="413"/>
      <c r="H73" s="414"/>
    </row>
    <row r="74" spans="1:8" ht="15.75" thickBot="1">
      <c r="A74" s="715" t="s">
        <v>88</v>
      </c>
      <c r="B74" s="709"/>
      <c r="C74" s="710"/>
      <c r="D74" s="711" t="s">
        <v>620</v>
      </c>
      <c r="E74" s="712"/>
      <c r="F74" s="716">
        <f>SUM(F75+F78)</f>
        <v>6568968</v>
      </c>
      <c r="G74" s="713">
        <f>SUM(G75+G78)</f>
        <v>6504113.9899999993</v>
      </c>
      <c r="H74" s="717">
        <f t="shared" si="0"/>
        <v>0.99012721480756172</v>
      </c>
    </row>
    <row r="75" spans="1:8" ht="15">
      <c r="A75" s="244"/>
      <c r="B75" s="421">
        <v>80101</v>
      </c>
      <c r="C75" s="361"/>
      <c r="D75" s="419" t="s">
        <v>91</v>
      </c>
      <c r="E75" s="242"/>
      <c r="F75" s="420">
        <f t="shared" ref="F75:G76" si="2">SUM(F76)</f>
        <v>65000</v>
      </c>
      <c r="G75" s="417">
        <f t="shared" si="2"/>
        <v>63987.1</v>
      </c>
      <c r="H75" s="418">
        <f t="shared" si="0"/>
        <v>0.98441692307692308</v>
      </c>
    </row>
    <row r="76" spans="1:8" ht="15">
      <c r="A76" s="244"/>
      <c r="B76" s="362"/>
      <c r="C76" s="238" t="s">
        <v>202</v>
      </c>
      <c r="D76" s="319" t="s">
        <v>203</v>
      </c>
      <c r="E76" s="245"/>
      <c r="F76" s="363">
        <f t="shared" si="2"/>
        <v>65000</v>
      </c>
      <c r="G76" s="280">
        <f t="shared" si="2"/>
        <v>63987.1</v>
      </c>
      <c r="H76" s="188">
        <f t="shared" si="0"/>
        <v>0.98441692307692308</v>
      </c>
    </row>
    <row r="77" spans="1:8" ht="28.5">
      <c r="A77" s="244"/>
      <c r="B77" s="361"/>
      <c r="C77" s="361"/>
      <c r="D77" s="329" t="s">
        <v>843</v>
      </c>
      <c r="E77" s="289" t="s">
        <v>393</v>
      </c>
      <c r="F77" s="363">
        <v>65000</v>
      </c>
      <c r="G77" s="280">
        <v>63987.1</v>
      </c>
      <c r="H77" s="188">
        <f t="shared" si="0"/>
        <v>0.98441692307692308</v>
      </c>
    </row>
    <row r="78" spans="1:8" ht="15">
      <c r="A78" s="331"/>
      <c r="B78" s="364">
        <v>80195</v>
      </c>
      <c r="C78" s="365"/>
      <c r="D78" s="366" t="s">
        <v>10</v>
      </c>
      <c r="E78" s="366"/>
      <c r="F78" s="279">
        <f>SUM(F81+F84+F79)</f>
        <v>6503968</v>
      </c>
      <c r="G78" s="298">
        <f>G81+G84+G79</f>
        <v>6440126.8899999997</v>
      </c>
      <c r="H78" s="185">
        <f t="shared" ref="H78:H145" si="3">SUM(G78/F78)</f>
        <v>0.99018428288700067</v>
      </c>
    </row>
    <row r="79" spans="1:8" ht="15">
      <c r="A79" s="331"/>
      <c r="B79" s="367"/>
      <c r="C79" s="368">
        <v>6050</v>
      </c>
      <c r="D79" s="369" t="s">
        <v>203</v>
      </c>
      <c r="E79" s="370"/>
      <c r="F79" s="358">
        <f>SUM(F80)</f>
        <v>50000</v>
      </c>
      <c r="G79" s="298">
        <f>SUM(G80)</f>
        <v>33341.03</v>
      </c>
      <c r="H79" s="185">
        <f t="shared" si="3"/>
        <v>0.66682059999999999</v>
      </c>
    </row>
    <row r="80" spans="1:8" ht="29.25">
      <c r="A80" s="331"/>
      <c r="B80" s="367"/>
      <c r="C80" s="365"/>
      <c r="D80" s="681" t="s">
        <v>844</v>
      </c>
      <c r="E80" s="289" t="s">
        <v>393</v>
      </c>
      <c r="F80" s="633">
        <v>50000</v>
      </c>
      <c r="G80" s="578">
        <v>33341.03</v>
      </c>
      <c r="H80" s="193">
        <f t="shared" si="3"/>
        <v>0.66682059999999999</v>
      </c>
    </row>
    <row r="81" spans="1:8" ht="15">
      <c r="A81" s="331"/>
      <c r="B81" s="301"/>
      <c r="C81" s="368">
        <v>6057</v>
      </c>
      <c r="D81" s="319" t="s">
        <v>203</v>
      </c>
      <c r="E81" s="371"/>
      <c r="F81" s="372">
        <f>SUM(F82:F83)</f>
        <v>3155000</v>
      </c>
      <c r="G81" s="298">
        <f>SUM(G82:G83)</f>
        <v>3107819.02</v>
      </c>
      <c r="H81" s="185">
        <f t="shared" si="3"/>
        <v>0.98504564817749607</v>
      </c>
    </row>
    <row r="82" spans="1:8" ht="42.75">
      <c r="A82" s="331"/>
      <c r="B82" s="301"/>
      <c r="C82" s="373"/>
      <c r="D82" s="374" t="s">
        <v>618</v>
      </c>
      <c r="E82" s="289" t="s">
        <v>393</v>
      </c>
      <c r="F82" s="300">
        <v>1555000</v>
      </c>
      <c r="G82" s="415">
        <v>1547021.35</v>
      </c>
      <c r="H82" s="416">
        <f t="shared" si="3"/>
        <v>0.994869035369775</v>
      </c>
    </row>
    <row r="83" spans="1:8" ht="28.5">
      <c r="A83" s="331"/>
      <c r="B83" s="301"/>
      <c r="C83" s="373"/>
      <c r="D83" s="374" t="s">
        <v>435</v>
      </c>
      <c r="E83" s="289" t="s">
        <v>393</v>
      </c>
      <c r="F83" s="300">
        <v>1600000</v>
      </c>
      <c r="G83" s="415">
        <v>1560797.67</v>
      </c>
      <c r="H83" s="416">
        <f t="shared" si="3"/>
        <v>0.97549854375</v>
      </c>
    </row>
    <row r="84" spans="1:8" ht="15">
      <c r="A84" s="331"/>
      <c r="B84" s="301"/>
      <c r="C84" s="368">
        <v>6059</v>
      </c>
      <c r="D84" s="319" t="s">
        <v>203</v>
      </c>
      <c r="E84" s="371"/>
      <c r="F84" s="372">
        <f>SUM(F85:F86)</f>
        <v>3298968</v>
      </c>
      <c r="G84" s="298">
        <f>SUM(G85:G86)</f>
        <v>3298966.84</v>
      </c>
      <c r="H84" s="185">
        <f t="shared" si="3"/>
        <v>0.99999964837488564</v>
      </c>
    </row>
    <row r="85" spans="1:8" ht="42.75">
      <c r="A85" s="331"/>
      <c r="B85" s="301"/>
      <c r="C85" s="373"/>
      <c r="D85" s="374" t="s">
        <v>618</v>
      </c>
      <c r="E85" s="289" t="s">
        <v>393</v>
      </c>
      <c r="F85" s="300">
        <v>1899447</v>
      </c>
      <c r="G85" s="415">
        <v>1899446.66</v>
      </c>
      <c r="H85" s="416">
        <f t="shared" si="3"/>
        <v>0.99999982100053331</v>
      </c>
    </row>
    <row r="86" spans="1:8" ht="29.25" thickBot="1">
      <c r="A86" s="331"/>
      <c r="B86" s="301"/>
      <c r="C86" s="373"/>
      <c r="D86" s="374" t="s">
        <v>435</v>
      </c>
      <c r="E86" s="289" t="s">
        <v>393</v>
      </c>
      <c r="F86" s="300">
        <v>1399521</v>
      </c>
      <c r="G86" s="422">
        <v>1399520.18</v>
      </c>
      <c r="H86" s="423">
        <f t="shared" si="3"/>
        <v>0.99999941408524773</v>
      </c>
    </row>
    <row r="87" spans="1:8" ht="15">
      <c r="A87" s="718" t="s">
        <v>124</v>
      </c>
      <c r="B87" s="718"/>
      <c r="C87" s="718"/>
      <c r="D87" s="719" t="s">
        <v>125</v>
      </c>
      <c r="E87" s="720"/>
      <c r="F87" s="721">
        <f>SUM(F88+F91+F111)</f>
        <v>3030256.6599999997</v>
      </c>
      <c r="G87" s="722">
        <f>SUM(G88+G91+G111)</f>
        <v>2920153.96</v>
      </c>
      <c r="H87" s="723">
        <f t="shared" si="3"/>
        <v>0.96366555300302525</v>
      </c>
    </row>
    <row r="88" spans="1:8" ht="15">
      <c r="A88" s="611"/>
      <c r="B88" s="611" t="s">
        <v>787</v>
      </c>
      <c r="C88" s="611"/>
      <c r="D88" s="245" t="s">
        <v>788</v>
      </c>
      <c r="E88" s="245"/>
      <c r="F88" s="614">
        <f>SUM(F89)</f>
        <v>50000</v>
      </c>
      <c r="G88" s="615">
        <f>SUM(G89)</f>
        <v>45721</v>
      </c>
      <c r="H88" s="616">
        <f t="shared" si="3"/>
        <v>0.91442000000000001</v>
      </c>
    </row>
    <row r="89" spans="1:8" ht="15">
      <c r="A89" s="611"/>
      <c r="B89" s="611"/>
      <c r="C89" s="284">
        <v>6059</v>
      </c>
      <c r="D89" s="327" t="s">
        <v>222</v>
      </c>
      <c r="E89" s="245"/>
      <c r="F89" s="619">
        <f>SUM(F90)</f>
        <v>50000</v>
      </c>
      <c r="G89" s="281">
        <f>SUM(G90)</f>
        <v>45721</v>
      </c>
      <c r="H89" s="426">
        <f t="shared" si="3"/>
        <v>0.91442000000000001</v>
      </c>
    </row>
    <row r="90" spans="1:8" ht="28.5">
      <c r="A90" s="611"/>
      <c r="B90" s="611"/>
      <c r="C90" s="611"/>
      <c r="D90" s="215" t="s">
        <v>822</v>
      </c>
      <c r="E90" s="289" t="s">
        <v>393</v>
      </c>
      <c r="F90" s="619">
        <v>50000</v>
      </c>
      <c r="G90" s="281">
        <v>45721</v>
      </c>
      <c r="H90" s="426">
        <f t="shared" si="3"/>
        <v>0.91442000000000001</v>
      </c>
    </row>
    <row r="91" spans="1:8" ht="15">
      <c r="A91" s="344"/>
      <c r="B91" s="344" t="s">
        <v>321</v>
      </c>
      <c r="C91" s="344"/>
      <c r="D91" s="345" t="s">
        <v>322</v>
      </c>
      <c r="E91" s="345"/>
      <c r="F91" s="279">
        <f>SUM(F92+F107+F109)</f>
        <v>708058.73</v>
      </c>
      <c r="G91" s="411">
        <f>SUM(G92+G107+G109)</f>
        <v>651097.12999999989</v>
      </c>
      <c r="H91" s="412">
        <f t="shared" si="3"/>
        <v>0.91955243599637548</v>
      </c>
    </row>
    <row r="92" spans="1:8">
      <c r="A92" s="331"/>
      <c r="B92" s="331"/>
      <c r="C92" s="284">
        <v>6050</v>
      </c>
      <c r="D92" s="327" t="s">
        <v>222</v>
      </c>
      <c r="E92" s="375"/>
      <c r="F92" s="358">
        <f>SUM(F93:F106)</f>
        <v>643058.73</v>
      </c>
      <c r="G92" s="280">
        <f>SUM(G93:G106)</f>
        <v>603638.86999999988</v>
      </c>
      <c r="H92" s="188">
        <f t="shared" si="3"/>
        <v>0.93869944040725473</v>
      </c>
    </row>
    <row r="93" spans="1:8" ht="28.5">
      <c r="A93" s="331"/>
      <c r="B93" s="331"/>
      <c r="C93" s="282"/>
      <c r="D93" s="329" t="s">
        <v>845</v>
      </c>
      <c r="E93" s="400" t="s">
        <v>631</v>
      </c>
      <c r="F93" s="322">
        <v>16800</v>
      </c>
      <c r="G93" s="280">
        <v>16800</v>
      </c>
      <c r="H93" s="188">
        <f t="shared" si="3"/>
        <v>1</v>
      </c>
    </row>
    <row r="94" spans="1:8" ht="28.5">
      <c r="A94" s="331"/>
      <c r="B94" s="331"/>
      <c r="C94" s="282"/>
      <c r="D94" s="329" t="s">
        <v>846</v>
      </c>
      <c r="E94" s="289" t="s">
        <v>393</v>
      </c>
      <c r="F94" s="322">
        <v>45000</v>
      </c>
      <c r="G94" s="280">
        <v>35941.410000000003</v>
      </c>
      <c r="H94" s="188">
        <f t="shared" si="3"/>
        <v>0.79869800000000013</v>
      </c>
    </row>
    <row r="95" spans="1:8" ht="28.5">
      <c r="A95" s="331"/>
      <c r="B95" s="331"/>
      <c r="C95" s="282"/>
      <c r="D95" s="329" t="s">
        <v>847</v>
      </c>
      <c r="E95" s="289" t="s">
        <v>393</v>
      </c>
      <c r="F95" s="322">
        <v>88000</v>
      </c>
      <c r="G95" s="280">
        <v>85544.36</v>
      </c>
      <c r="H95" s="188">
        <f t="shared" si="3"/>
        <v>0.97209500000000004</v>
      </c>
    </row>
    <row r="96" spans="1:8" ht="28.5">
      <c r="A96" s="331"/>
      <c r="B96" s="331"/>
      <c r="C96" s="282"/>
      <c r="D96" s="329" t="s">
        <v>848</v>
      </c>
      <c r="E96" s="289" t="s">
        <v>393</v>
      </c>
      <c r="F96" s="322">
        <v>84000</v>
      </c>
      <c r="G96" s="280">
        <v>77642.94</v>
      </c>
      <c r="H96" s="188">
        <f t="shared" si="3"/>
        <v>0.92432071428571427</v>
      </c>
    </row>
    <row r="97" spans="1:8" ht="28.5">
      <c r="A97" s="331"/>
      <c r="B97" s="331"/>
      <c r="C97" s="282"/>
      <c r="D97" s="329" t="s">
        <v>849</v>
      </c>
      <c r="E97" s="289" t="s">
        <v>393</v>
      </c>
      <c r="F97" s="322">
        <v>116000</v>
      </c>
      <c r="G97" s="280">
        <v>109875.75</v>
      </c>
      <c r="H97" s="188">
        <f t="shared" si="3"/>
        <v>0.94720474137931032</v>
      </c>
    </row>
    <row r="98" spans="1:8" ht="28.5">
      <c r="A98" s="331"/>
      <c r="B98" s="331"/>
      <c r="C98" s="282"/>
      <c r="D98" s="329" t="s">
        <v>850</v>
      </c>
      <c r="E98" s="289" t="s">
        <v>631</v>
      </c>
      <c r="F98" s="322">
        <v>40000</v>
      </c>
      <c r="G98" s="280">
        <v>39999.96</v>
      </c>
      <c r="H98" s="188">
        <f t="shared" si="3"/>
        <v>0.99999899999999997</v>
      </c>
    </row>
    <row r="99" spans="1:8" ht="28.5">
      <c r="A99" s="331"/>
      <c r="B99" s="331"/>
      <c r="C99" s="282"/>
      <c r="D99" s="376" t="s">
        <v>851</v>
      </c>
      <c r="E99" s="289" t="s">
        <v>393</v>
      </c>
      <c r="F99" s="322">
        <v>51000</v>
      </c>
      <c r="G99" s="280">
        <v>48223.48</v>
      </c>
      <c r="H99" s="188">
        <f t="shared" si="3"/>
        <v>0.94555843137254914</v>
      </c>
    </row>
    <row r="100" spans="1:8">
      <c r="A100" s="331"/>
      <c r="B100" s="331"/>
      <c r="C100" s="282"/>
      <c r="D100" s="377" t="s">
        <v>852</v>
      </c>
      <c r="E100" s="289" t="s">
        <v>631</v>
      </c>
      <c r="F100" s="322">
        <v>21190</v>
      </c>
      <c r="G100" s="280">
        <v>21149.94</v>
      </c>
      <c r="H100" s="188">
        <f t="shared" si="3"/>
        <v>0.9981094856064181</v>
      </c>
    </row>
    <row r="101" spans="1:8" ht="28.5">
      <c r="A101" s="331"/>
      <c r="B101" s="331"/>
      <c r="C101" s="282"/>
      <c r="D101" s="377" t="s">
        <v>853</v>
      </c>
      <c r="E101" s="289" t="s">
        <v>631</v>
      </c>
      <c r="F101" s="322">
        <v>12500</v>
      </c>
      <c r="G101" s="280">
        <v>12500</v>
      </c>
      <c r="H101" s="188">
        <f t="shared" si="3"/>
        <v>1</v>
      </c>
    </row>
    <row r="102" spans="1:8" ht="28.5">
      <c r="A102" s="331"/>
      <c r="B102" s="331"/>
      <c r="C102" s="282"/>
      <c r="D102" s="329" t="s">
        <v>854</v>
      </c>
      <c r="E102" s="289" t="s">
        <v>393</v>
      </c>
      <c r="F102" s="322">
        <v>69000</v>
      </c>
      <c r="G102" s="280">
        <v>58433.62</v>
      </c>
      <c r="H102" s="188">
        <f t="shared" si="3"/>
        <v>0.84686405797101449</v>
      </c>
    </row>
    <row r="103" spans="1:8" ht="28.5">
      <c r="A103" s="331"/>
      <c r="B103" s="331"/>
      <c r="C103" s="282"/>
      <c r="D103" s="329" t="s">
        <v>855</v>
      </c>
      <c r="E103" s="289" t="s">
        <v>631</v>
      </c>
      <c r="F103" s="322">
        <v>16000</v>
      </c>
      <c r="G103" s="280">
        <v>15999.98</v>
      </c>
      <c r="H103" s="188">
        <f t="shared" ref="H103:H108" si="4">SUM(G103/F103)</f>
        <v>0.99999874999999994</v>
      </c>
    </row>
    <row r="104" spans="1:8" ht="28.5">
      <c r="A104" s="331"/>
      <c r="B104" s="331"/>
      <c r="C104" s="282"/>
      <c r="D104" s="329" t="s">
        <v>1000</v>
      </c>
      <c r="E104" s="289" t="s">
        <v>631</v>
      </c>
      <c r="F104" s="322">
        <v>20000</v>
      </c>
      <c r="G104" s="280">
        <v>19995.5</v>
      </c>
      <c r="H104" s="188">
        <f t="shared" si="4"/>
        <v>0.99977499999999997</v>
      </c>
    </row>
    <row r="105" spans="1:8" ht="42.75">
      <c r="A105" s="331"/>
      <c r="B105" s="331"/>
      <c r="C105" s="282"/>
      <c r="D105" s="329" t="s">
        <v>1001</v>
      </c>
      <c r="E105" s="289" t="s">
        <v>393</v>
      </c>
      <c r="F105" s="322">
        <v>20000</v>
      </c>
      <c r="G105" s="280">
        <v>17963.22</v>
      </c>
      <c r="H105" s="188">
        <f t="shared" si="4"/>
        <v>0.8981610000000001</v>
      </c>
    </row>
    <row r="106" spans="1:8" ht="57">
      <c r="A106" s="331"/>
      <c r="B106" s="331"/>
      <c r="C106" s="282"/>
      <c r="D106" s="627" t="s">
        <v>1002</v>
      </c>
      <c r="E106" s="289" t="s">
        <v>631</v>
      </c>
      <c r="F106" s="322">
        <v>43568.73</v>
      </c>
      <c r="G106" s="280">
        <v>43568.71</v>
      </c>
      <c r="H106" s="188">
        <f t="shared" si="4"/>
        <v>0.99999954095517574</v>
      </c>
    </row>
    <row r="107" spans="1:8">
      <c r="A107" s="331"/>
      <c r="B107" s="331"/>
      <c r="C107" s="284">
        <v>6059</v>
      </c>
      <c r="D107" s="628" t="s">
        <v>222</v>
      </c>
      <c r="E107" s="289"/>
      <c r="F107" s="629">
        <f>SUM(F108)</f>
        <v>45000</v>
      </c>
      <c r="G107" s="629">
        <f>SUM(G108)</f>
        <v>33210</v>
      </c>
      <c r="H107" s="188">
        <f t="shared" si="4"/>
        <v>0.73799999999999999</v>
      </c>
    </row>
    <row r="108" spans="1:8" ht="28.5">
      <c r="A108" s="331"/>
      <c r="B108" s="331"/>
      <c r="C108" s="284"/>
      <c r="D108" s="627" t="s">
        <v>1003</v>
      </c>
      <c r="E108" s="289" t="s">
        <v>393</v>
      </c>
      <c r="F108" s="322">
        <v>45000</v>
      </c>
      <c r="G108" s="280">
        <v>33210</v>
      </c>
      <c r="H108" s="188">
        <f t="shared" si="4"/>
        <v>0.73799999999999999</v>
      </c>
    </row>
    <row r="109" spans="1:8" ht="28.5">
      <c r="A109" s="331"/>
      <c r="B109" s="331"/>
      <c r="C109" s="299">
        <v>6060</v>
      </c>
      <c r="D109" s="357" t="s">
        <v>384</v>
      </c>
      <c r="E109" s="289" t="s">
        <v>393</v>
      </c>
      <c r="F109" s="320">
        <v>20000</v>
      </c>
      <c r="G109" s="280">
        <v>14248.26</v>
      </c>
      <c r="H109" s="188">
        <f t="shared" si="3"/>
        <v>0.71241299999999996</v>
      </c>
    </row>
    <row r="110" spans="1:8">
      <c r="A110" s="378"/>
      <c r="B110" s="379"/>
      <c r="C110" s="284"/>
      <c r="D110" s="380"/>
      <c r="E110" s="380"/>
      <c r="F110" s="381"/>
      <c r="G110" s="280"/>
      <c r="H110" s="188"/>
    </row>
    <row r="111" spans="1:8" ht="15">
      <c r="A111" s="331"/>
      <c r="B111" s="382" t="s">
        <v>131</v>
      </c>
      <c r="C111" s="382"/>
      <c r="D111" s="383" t="s">
        <v>10</v>
      </c>
      <c r="E111" s="384"/>
      <c r="F111" s="385">
        <f>F112+F126</f>
        <v>2272197.9299999997</v>
      </c>
      <c r="G111" s="298">
        <f>G112+G126</f>
        <v>2223335.83</v>
      </c>
      <c r="H111" s="185">
        <f t="shared" si="3"/>
        <v>0.97849566740869287</v>
      </c>
    </row>
    <row r="112" spans="1:8" ht="15">
      <c r="A112" s="331"/>
      <c r="B112" s="351"/>
      <c r="C112" s="386">
        <v>6050</v>
      </c>
      <c r="D112" s="327" t="s">
        <v>222</v>
      </c>
      <c r="E112" s="387"/>
      <c r="F112" s="385">
        <f>SUM(F113:F125)</f>
        <v>603597.92999999993</v>
      </c>
      <c r="G112" s="298">
        <f>SUM(G113:G125)</f>
        <v>556279.82999999996</v>
      </c>
      <c r="H112" s="185">
        <f t="shared" si="3"/>
        <v>0.92160659000271927</v>
      </c>
    </row>
    <row r="113" spans="1:8" ht="28.5">
      <c r="A113" s="331"/>
      <c r="B113" s="317"/>
      <c r="C113" s="302"/>
      <c r="D113" s="329" t="s">
        <v>856</v>
      </c>
      <c r="E113" s="289" t="s">
        <v>393</v>
      </c>
      <c r="F113" s="730">
        <v>18000</v>
      </c>
      <c r="G113" s="726">
        <v>15376.85</v>
      </c>
      <c r="H113" s="727">
        <f t="shared" si="3"/>
        <v>0.85426944444444441</v>
      </c>
    </row>
    <row r="114" spans="1:8" ht="28.5">
      <c r="A114" s="331"/>
      <c r="B114" s="317"/>
      <c r="C114" s="302"/>
      <c r="D114" s="329" t="s">
        <v>857</v>
      </c>
      <c r="E114" s="289" t="s">
        <v>393</v>
      </c>
      <c r="F114" s="730">
        <v>21000</v>
      </c>
      <c r="G114" s="726">
        <v>18376.7</v>
      </c>
      <c r="H114" s="727">
        <f t="shared" si="3"/>
        <v>0.8750809523809524</v>
      </c>
    </row>
    <row r="115" spans="1:8" ht="28.5">
      <c r="A115" s="331"/>
      <c r="B115" s="317"/>
      <c r="C115" s="302"/>
      <c r="D115" s="329" t="s">
        <v>858</v>
      </c>
      <c r="E115" s="388" t="s">
        <v>631</v>
      </c>
      <c r="F115" s="393">
        <v>56000</v>
      </c>
      <c r="G115" s="728">
        <v>55869.2</v>
      </c>
      <c r="H115" s="729">
        <f t="shared" si="3"/>
        <v>0.99766428571428567</v>
      </c>
    </row>
    <row r="116" spans="1:8" ht="28.5">
      <c r="A116" s="331"/>
      <c r="B116" s="317"/>
      <c r="C116" s="302"/>
      <c r="D116" s="329" t="s">
        <v>859</v>
      </c>
      <c r="E116" s="289" t="s">
        <v>393</v>
      </c>
      <c r="F116" s="393">
        <v>71500</v>
      </c>
      <c r="G116" s="726">
        <v>56940.9</v>
      </c>
      <c r="H116" s="727">
        <f t="shared" si="3"/>
        <v>0.79637622377622375</v>
      </c>
    </row>
    <row r="117" spans="1:8" ht="28.5">
      <c r="A117" s="331"/>
      <c r="B117" s="317"/>
      <c r="C117" s="302"/>
      <c r="D117" s="329" t="s">
        <v>860</v>
      </c>
      <c r="E117" s="400" t="s">
        <v>393</v>
      </c>
      <c r="F117" s="393">
        <v>74000</v>
      </c>
      <c r="G117" s="726">
        <v>72494.2</v>
      </c>
      <c r="H117" s="727">
        <f t="shared" si="3"/>
        <v>0.97965135135135128</v>
      </c>
    </row>
    <row r="118" spans="1:8" ht="28.5">
      <c r="A118" s="331"/>
      <c r="B118" s="317"/>
      <c r="C118" s="302"/>
      <c r="D118" s="329" t="s">
        <v>861</v>
      </c>
      <c r="E118" s="400" t="s">
        <v>393</v>
      </c>
      <c r="F118" s="393">
        <v>54000</v>
      </c>
      <c r="G118" s="726">
        <v>49724.639999999999</v>
      </c>
      <c r="H118" s="727">
        <f t="shared" si="3"/>
        <v>0.92082666666666668</v>
      </c>
    </row>
    <row r="119" spans="1:8" ht="28.5">
      <c r="A119" s="331"/>
      <c r="B119" s="317"/>
      <c r="C119" s="302"/>
      <c r="D119" s="329" t="s">
        <v>749</v>
      </c>
      <c r="E119" s="289" t="s">
        <v>393</v>
      </c>
      <c r="F119" s="393">
        <v>40000</v>
      </c>
      <c r="G119" s="726">
        <v>39867.699999999997</v>
      </c>
      <c r="H119" s="727">
        <f t="shared" si="3"/>
        <v>0.99669249999999998</v>
      </c>
    </row>
    <row r="120" spans="1:8" ht="28.5">
      <c r="A120" s="331"/>
      <c r="B120" s="317"/>
      <c r="C120" s="302"/>
      <c r="D120" s="389" t="s">
        <v>862</v>
      </c>
      <c r="E120" s="400" t="s">
        <v>393</v>
      </c>
      <c r="F120" s="393">
        <v>43000</v>
      </c>
      <c r="G120" s="726">
        <v>42975.040000000001</v>
      </c>
      <c r="H120" s="727">
        <f t="shared" si="3"/>
        <v>0.99941953488372093</v>
      </c>
    </row>
    <row r="121" spans="1:8" ht="28.5">
      <c r="A121" s="331"/>
      <c r="B121" s="317"/>
      <c r="C121" s="302"/>
      <c r="D121" s="389" t="s">
        <v>863</v>
      </c>
      <c r="E121" s="289" t="s">
        <v>393</v>
      </c>
      <c r="F121" s="393">
        <v>3000</v>
      </c>
      <c r="G121" s="726">
        <v>3000</v>
      </c>
      <c r="H121" s="727">
        <f t="shared" si="3"/>
        <v>1</v>
      </c>
    </row>
    <row r="122" spans="1:8" ht="28.5">
      <c r="A122" s="331"/>
      <c r="B122" s="596"/>
      <c r="C122" s="302"/>
      <c r="D122" s="630" t="s">
        <v>865</v>
      </c>
      <c r="E122" s="289" t="s">
        <v>393</v>
      </c>
      <c r="F122" s="393">
        <v>20000</v>
      </c>
      <c r="G122" s="726">
        <v>19950</v>
      </c>
      <c r="H122" s="727">
        <f t="shared" si="3"/>
        <v>0.99750000000000005</v>
      </c>
    </row>
    <row r="123" spans="1:8" ht="28.5">
      <c r="A123" s="331"/>
      <c r="B123" s="596"/>
      <c r="C123" s="302"/>
      <c r="D123" s="295" t="s">
        <v>1004</v>
      </c>
      <c r="E123" s="289" t="s">
        <v>393</v>
      </c>
      <c r="F123" s="393">
        <v>16131.2</v>
      </c>
      <c r="G123" s="726">
        <v>12251.54</v>
      </c>
      <c r="H123" s="727">
        <f t="shared" si="3"/>
        <v>0.7594934040864908</v>
      </c>
    </row>
    <row r="124" spans="1:8" ht="28.5">
      <c r="A124" s="331"/>
      <c r="B124" s="596"/>
      <c r="C124" s="302"/>
      <c r="D124" s="389" t="s">
        <v>1005</v>
      </c>
      <c r="E124" s="289" t="s">
        <v>393</v>
      </c>
      <c r="F124" s="393">
        <v>32966.730000000003</v>
      </c>
      <c r="G124" s="726">
        <v>16163.06</v>
      </c>
      <c r="H124" s="727">
        <f t="shared" si="3"/>
        <v>0.49028399237655657</v>
      </c>
    </row>
    <row r="125" spans="1:8" ht="28.5">
      <c r="A125" s="331"/>
      <c r="B125" s="317"/>
      <c r="C125" s="302"/>
      <c r="D125" s="389" t="s">
        <v>864</v>
      </c>
      <c r="E125" s="289" t="s">
        <v>393</v>
      </c>
      <c r="F125" s="393">
        <v>154000</v>
      </c>
      <c r="G125" s="726">
        <v>153290</v>
      </c>
      <c r="H125" s="727">
        <f t="shared" si="3"/>
        <v>0.99538961038961038</v>
      </c>
    </row>
    <row r="126" spans="1:8" ht="15">
      <c r="A126" s="331"/>
      <c r="B126" s="317"/>
      <c r="C126" s="326">
        <v>6060</v>
      </c>
      <c r="D126" s="390" t="s">
        <v>384</v>
      </c>
      <c r="E126" s="289"/>
      <c r="F126" s="391">
        <f>SUM(F127:F129)</f>
        <v>1668600</v>
      </c>
      <c r="G126" s="682">
        <f>SUM(G127:G129)</f>
        <v>1667056</v>
      </c>
      <c r="H126" s="185">
        <f t="shared" si="3"/>
        <v>0.99907467337888045</v>
      </c>
    </row>
    <row r="127" spans="1:8" ht="28.5">
      <c r="A127" s="331"/>
      <c r="B127" s="317"/>
      <c r="C127" s="302"/>
      <c r="D127" s="631" t="s">
        <v>866</v>
      </c>
      <c r="E127" s="289" t="s">
        <v>393</v>
      </c>
      <c r="F127" s="393">
        <v>1623600</v>
      </c>
      <c r="G127" s="393">
        <v>1623600</v>
      </c>
      <c r="H127" s="188">
        <f t="shared" si="3"/>
        <v>1</v>
      </c>
    </row>
    <row r="128" spans="1:8">
      <c r="A128" s="331"/>
      <c r="B128" s="597"/>
      <c r="C128" s="302"/>
      <c r="D128" s="468" t="s">
        <v>1006</v>
      </c>
      <c r="E128" s="289" t="s">
        <v>631</v>
      </c>
      <c r="F128" s="393">
        <v>20000</v>
      </c>
      <c r="G128" s="393">
        <v>18456</v>
      </c>
      <c r="H128" s="188">
        <f t="shared" si="3"/>
        <v>0.92279999999999995</v>
      </c>
    </row>
    <row r="129" spans="1:8" ht="28.5">
      <c r="A129" s="331"/>
      <c r="B129" s="597"/>
      <c r="C129" s="302"/>
      <c r="D129" s="468" t="s">
        <v>1007</v>
      </c>
      <c r="E129" s="289" t="s">
        <v>393</v>
      </c>
      <c r="F129" s="393">
        <v>25000</v>
      </c>
      <c r="G129" s="393">
        <v>25000</v>
      </c>
      <c r="H129" s="188">
        <f t="shared" si="3"/>
        <v>1</v>
      </c>
    </row>
    <row r="130" spans="1:8" ht="15" thickBot="1">
      <c r="A130" s="331"/>
      <c r="B130" s="318"/>
      <c r="C130" s="394"/>
      <c r="D130" s="246"/>
      <c r="E130" s="289"/>
      <c r="F130" s="395"/>
      <c r="G130" s="280"/>
      <c r="H130" s="188"/>
    </row>
    <row r="131" spans="1:8" ht="15.75" thickBot="1">
      <c r="A131" s="710" t="s">
        <v>323</v>
      </c>
      <c r="B131" s="710"/>
      <c r="C131" s="710"/>
      <c r="D131" s="711" t="s">
        <v>324</v>
      </c>
      <c r="E131" s="712"/>
      <c r="F131" s="703">
        <f>SUM(F132+F143)</f>
        <v>347000</v>
      </c>
      <c r="G131" s="713">
        <f>SUM(G132+G143)</f>
        <v>310333.09000000008</v>
      </c>
      <c r="H131" s="717">
        <f t="shared" si="3"/>
        <v>0.89433167146974091</v>
      </c>
    </row>
    <row r="132" spans="1:8" ht="15">
      <c r="A132" s="396"/>
      <c r="B132" s="344" t="s">
        <v>329</v>
      </c>
      <c r="C132" s="344"/>
      <c r="D132" s="397" t="s">
        <v>330</v>
      </c>
      <c r="E132" s="398"/>
      <c r="F132" s="279">
        <f>SUM(F133+F139+F141)</f>
        <v>317000</v>
      </c>
      <c r="G132" s="411">
        <f>G133+G139+G141</f>
        <v>307763.71000000008</v>
      </c>
      <c r="H132" s="412">
        <f t="shared" si="3"/>
        <v>0.9708634384858047</v>
      </c>
    </row>
    <row r="133" spans="1:8">
      <c r="A133" s="331"/>
      <c r="B133" s="340"/>
      <c r="C133" s="326">
        <v>6050</v>
      </c>
      <c r="D133" s="285" t="s">
        <v>222</v>
      </c>
      <c r="E133" s="399"/>
      <c r="F133" s="358">
        <f>SUM(F134:F138)</f>
        <v>237000</v>
      </c>
      <c r="G133" s="280">
        <f>SUM(G134:G138)</f>
        <v>233026.80000000002</v>
      </c>
      <c r="H133" s="188">
        <f t="shared" si="3"/>
        <v>0.98323544303797472</v>
      </c>
    </row>
    <row r="134" spans="1:8">
      <c r="A134" s="331"/>
      <c r="B134" s="301"/>
      <c r="C134" s="326"/>
      <c r="D134" s="329" t="s">
        <v>756</v>
      </c>
      <c r="E134" s="388" t="s">
        <v>631</v>
      </c>
      <c r="F134" s="320">
        <v>111000</v>
      </c>
      <c r="G134" s="280">
        <v>111000</v>
      </c>
      <c r="H134" s="188">
        <f t="shared" si="3"/>
        <v>1</v>
      </c>
    </row>
    <row r="135" spans="1:8" ht="28.5">
      <c r="A135" s="331"/>
      <c r="B135" s="301"/>
      <c r="C135" s="326"/>
      <c r="D135" s="389" t="s">
        <v>868</v>
      </c>
      <c r="E135" s="289" t="s">
        <v>393</v>
      </c>
      <c r="F135" s="320">
        <v>69000</v>
      </c>
      <c r="G135" s="280">
        <v>68971.7</v>
      </c>
      <c r="H135" s="188">
        <f t="shared" si="3"/>
        <v>0.99958985507246367</v>
      </c>
    </row>
    <row r="136" spans="1:8">
      <c r="A136" s="331"/>
      <c r="B136" s="301"/>
      <c r="C136" s="326"/>
      <c r="D136" s="329" t="s">
        <v>869</v>
      </c>
      <c r="E136" s="400" t="s">
        <v>631</v>
      </c>
      <c r="F136" s="320">
        <v>23000</v>
      </c>
      <c r="G136" s="280">
        <v>22926.59</v>
      </c>
      <c r="H136" s="188">
        <f t="shared" si="3"/>
        <v>0.9968082608695652</v>
      </c>
    </row>
    <row r="137" spans="1:8" ht="28.5">
      <c r="A137" s="331"/>
      <c r="B137" s="301"/>
      <c r="C137" s="326"/>
      <c r="D137" s="329" t="s">
        <v>870</v>
      </c>
      <c r="E137" s="400" t="s">
        <v>631</v>
      </c>
      <c r="F137" s="320">
        <v>19000</v>
      </c>
      <c r="G137" s="280">
        <v>17774.509999999998</v>
      </c>
      <c r="H137" s="188">
        <f t="shared" si="3"/>
        <v>0.93550052631578939</v>
      </c>
    </row>
    <row r="138" spans="1:8" ht="28.5">
      <c r="A138" s="331"/>
      <c r="B138" s="301"/>
      <c r="C138" s="326"/>
      <c r="D138" s="329" t="s">
        <v>871</v>
      </c>
      <c r="E138" s="289" t="s">
        <v>393</v>
      </c>
      <c r="F138" s="320">
        <v>15000</v>
      </c>
      <c r="G138" s="280">
        <v>12354</v>
      </c>
      <c r="H138" s="188">
        <f t="shared" si="3"/>
        <v>0.8236</v>
      </c>
    </row>
    <row r="139" spans="1:8" ht="17.25" customHeight="1">
      <c r="A139" s="331"/>
      <c r="B139" s="301"/>
      <c r="C139" s="326">
        <v>6057</v>
      </c>
      <c r="D139" s="427" t="s">
        <v>222</v>
      </c>
      <c r="E139" s="401"/>
      <c r="F139" s="428">
        <f>SUM(F140)</f>
        <v>40000</v>
      </c>
      <c r="G139" s="280">
        <f>SUM(G140)</f>
        <v>37749</v>
      </c>
      <c r="H139" s="188">
        <f t="shared" si="3"/>
        <v>0.94372500000000004</v>
      </c>
    </row>
    <row r="140" spans="1:8" ht="28.5">
      <c r="A140" s="331"/>
      <c r="B140" s="301"/>
      <c r="C140" s="326"/>
      <c r="D140" s="255" t="s">
        <v>872</v>
      </c>
      <c r="E140" s="424" t="s">
        <v>393</v>
      </c>
      <c r="F140" s="425">
        <v>40000</v>
      </c>
      <c r="G140" s="281">
        <v>37749</v>
      </c>
      <c r="H140" s="426">
        <f t="shared" si="3"/>
        <v>0.94372500000000004</v>
      </c>
    </row>
    <row r="141" spans="1:8" ht="15" customHeight="1">
      <c r="A141" s="331"/>
      <c r="B141" s="301"/>
      <c r="C141" s="326">
        <v>6059</v>
      </c>
      <c r="D141" s="327" t="s">
        <v>222</v>
      </c>
      <c r="E141" s="402"/>
      <c r="F141" s="429">
        <f>SUM(F142)</f>
        <v>40000</v>
      </c>
      <c r="G141" s="280">
        <f>SUM(G142)</f>
        <v>36987.910000000003</v>
      </c>
      <c r="H141" s="188">
        <f t="shared" si="3"/>
        <v>0.9246977500000001</v>
      </c>
    </row>
    <row r="142" spans="1:8" ht="28.5">
      <c r="A142" s="331"/>
      <c r="B142" s="301"/>
      <c r="C142" s="326"/>
      <c r="D142" s="255" t="s">
        <v>872</v>
      </c>
      <c r="E142" s="424" t="s">
        <v>393</v>
      </c>
      <c r="F142" s="425">
        <v>40000</v>
      </c>
      <c r="G142" s="281">
        <v>36987.910000000003</v>
      </c>
      <c r="H142" s="426">
        <f t="shared" si="3"/>
        <v>0.9246977500000001</v>
      </c>
    </row>
    <row r="143" spans="1:8">
      <c r="A143" s="331"/>
      <c r="B143" s="326">
        <v>92195</v>
      </c>
      <c r="C143" s="326"/>
      <c r="D143" s="403" t="s">
        <v>10</v>
      </c>
      <c r="E143" s="404"/>
      <c r="F143" s="320">
        <f t="shared" ref="F143:G144" si="5">SUM(F144)</f>
        <v>30000</v>
      </c>
      <c r="G143" s="280">
        <f t="shared" si="5"/>
        <v>2569.38</v>
      </c>
      <c r="H143" s="188">
        <f t="shared" si="3"/>
        <v>8.5646E-2</v>
      </c>
    </row>
    <row r="144" spans="1:8">
      <c r="A144" s="331"/>
      <c r="B144" s="301"/>
      <c r="C144" s="299">
        <v>6059</v>
      </c>
      <c r="D144" s="285" t="s">
        <v>222</v>
      </c>
      <c r="E144" s="405"/>
      <c r="F144" s="320">
        <f t="shared" si="5"/>
        <v>30000</v>
      </c>
      <c r="G144" s="280">
        <f t="shared" si="5"/>
        <v>2569.38</v>
      </c>
      <c r="H144" s="188">
        <f t="shared" si="3"/>
        <v>8.5646E-2</v>
      </c>
    </row>
    <row r="145" spans="1:8" ht="28.5">
      <c r="A145" s="378"/>
      <c r="B145" s="406"/>
      <c r="C145" s="299"/>
      <c r="D145" s="240" t="s">
        <v>741</v>
      </c>
      <c r="E145" s="289" t="s">
        <v>393</v>
      </c>
      <c r="F145" s="430">
        <v>30000</v>
      </c>
      <c r="G145" s="431">
        <v>2569.38</v>
      </c>
      <c r="H145" s="188">
        <f t="shared" si="3"/>
        <v>8.5646E-2</v>
      </c>
    </row>
    <row r="146" spans="1:8" ht="15" thickBot="1">
      <c r="A146" s="1119"/>
      <c r="B146" s="1120"/>
      <c r="C146" s="1120"/>
      <c r="D146" s="1120"/>
      <c r="E146" s="1120"/>
      <c r="F146" s="1120"/>
      <c r="G146" s="413"/>
      <c r="H146" s="414"/>
    </row>
    <row r="147" spans="1:8" ht="15.75" thickBot="1">
      <c r="A147" s="710" t="s">
        <v>335</v>
      </c>
      <c r="B147" s="710"/>
      <c r="C147" s="710"/>
      <c r="D147" s="711" t="s">
        <v>336</v>
      </c>
      <c r="E147" s="712"/>
      <c r="F147" s="703">
        <f>SUM(F148)</f>
        <v>152160</v>
      </c>
      <c r="G147" s="703">
        <f>SUM(G148)</f>
        <v>143420.54999999999</v>
      </c>
      <c r="H147" s="717">
        <f t="shared" ref="H147" si="6">SUM(H148+H152)</f>
        <v>1.942564077287066</v>
      </c>
    </row>
    <row r="148" spans="1:8" ht="15">
      <c r="A148" s="396"/>
      <c r="B148" s="347" t="s">
        <v>337</v>
      </c>
      <c r="C148" s="347"/>
      <c r="D148" s="348" t="s">
        <v>338</v>
      </c>
      <c r="E148" s="407"/>
      <c r="F148" s="358">
        <f>SUM(F149+F153)</f>
        <v>152160</v>
      </c>
      <c r="G148" s="417">
        <f>SUM(G149+G153)</f>
        <v>143420.54999999999</v>
      </c>
      <c r="H148" s="418">
        <f t="shared" ref="H148:H156" si="7">SUM(G148/F148)</f>
        <v>0.94256407728706615</v>
      </c>
    </row>
    <row r="149" spans="1:8" ht="15">
      <c r="A149" s="396"/>
      <c r="B149" s="317"/>
      <c r="C149" s="408" t="s">
        <v>202</v>
      </c>
      <c r="D149" s="319" t="s">
        <v>222</v>
      </c>
      <c r="E149" s="407"/>
      <c r="F149" s="358">
        <f>SUM(F150:F152)</f>
        <v>147160</v>
      </c>
      <c r="G149" s="280">
        <f>SUM(G150:G152)</f>
        <v>141575.54999999999</v>
      </c>
      <c r="H149" s="188">
        <f t="shared" si="7"/>
        <v>0.96205184832835</v>
      </c>
    </row>
    <row r="150" spans="1:8" ht="28.5">
      <c r="A150" s="396"/>
      <c r="B150" s="317"/>
      <c r="C150" s="409"/>
      <c r="D150" s="329" t="s">
        <v>873</v>
      </c>
      <c r="E150" s="289" t="s">
        <v>393</v>
      </c>
      <c r="F150" s="633">
        <v>75000</v>
      </c>
      <c r="G150" s="578">
        <v>69415.55</v>
      </c>
      <c r="H150" s="193">
        <f t="shared" si="7"/>
        <v>0.92554066666666668</v>
      </c>
    </row>
    <row r="151" spans="1:8" ht="28.5">
      <c r="A151" s="396"/>
      <c r="B151" s="317"/>
      <c r="C151" s="409"/>
      <c r="D151" s="329" t="s">
        <v>874</v>
      </c>
      <c r="E151" s="388" t="s">
        <v>631</v>
      </c>
      <c r="F151" s="633">
        <v>56160</v>
      </c>
      <c r="G151" s="578">
        <v>56160</v>
      </c>
      <c r="H151" s="193">
        <f t="shared" si="7"/>
        <v>1</v>
      </c>
    </row>
    <row r="152" spans="1:8" ht="15">
      <c r="A152" s="396"/>
      <c r="B152" s="597"/>
      <c r="C152" s="409"/>
      <c r="D152" s="329" t="s">
        <v>1008</v>
      </c>
      <c r="E152" s="632" t="s">
        <v>631</v>
      </c>
      <c r="F152" s="633">
        <v>16000</v>
      </c>
      <c r="G152" s="578">
        <v>16000</v>
      </c>
      <c r="H152" s="193">
        <f t="shared" si="7"/>
        <v>1</v>
      </c>
    </row>
    <row r="153" spans="1:8">
      <c r="A153" s="331"/>
      <c r="B153" s="340"/>
      <c r="C153" s="408" t="s">
        <v>204</v>
      </c>
      <c r="D153" s="319" t="s">
        <v>222</v>
      </c>
      <c r="E153" s="407"/>
      <c r="F153" s="358">
        <f>SUM(F154:F154)</f>
        <v>5000</v>
      </c>
      <c r="G153" s="280">
        <f>SUM(G154)</f>
        <v>1845</v>
      </c>
      <c r="H153" s="188">
        <f t="shared" si="7"/>
        <v>0.36899999999999999</v>
      </c>
    </row>
    <row r="154" spans="1:8" ht="28.5">
      <c r="A154" s="410"/>
      <c r="B154" s="347"/>
      <c r="C154" s="409"/>
      <c r="D154" s="432" t="s">
        <v>875</v>
      </c>
      <c r="E154" s="424" t="s">
        <v>393</v>
      </c>
      <c r="F154" s="433">
        <v>5000</v>
      </c>
      <c r="G154" s="281">
        <v>1845</v>
      </c>
      <c r="H154" s="426">
        <f t="shared" si="7"/>
        <v>0.36899999999999999</v>
      </c>
    </row>
    <row r="155" spans="1:8" ht="15" thickBot="1">
      <c r="A155" s="1115"/>
      <c r="B155" s="1121"/>
      <c r="C155" s="1121"/>
      <c r="D155" s="1121"/>
      <c r="E155" s="1121"/>
      <c r="F155" s="1121"/>
      <c r="G155" s="413"/>
      <c r="H155" s="414"/>
    </row>
    <row r="156" spans="1:8" ht="15.75" thickBot="1">
      <c r="A156" s="1111" t="s">
        <v>385</v>
      </c>
      <c r="B156" s="1112"/>
      <c r="C156" s="1112"/>
      <c r="D156" s="1112"/>
      <c r="E156" s="724"/>
      <c r="F156" s="703">
        <f>SUM(F6+F29+F56+F65+F69+F74+F87+F131+F147)</f>
        <v>20964805.400000002</v>
      </c>
      <c r="G156" s="704">
        <f>SUM(G6+G29+G56+G65+G69+G74+G87+G131+G147)</f>
        <v>19938474.23</v>
      </c>
      <c r="H156" s="705">
        <f t="shared" si="7"/>
        <v>0.95104504189673988</v>
      </c>
    </row>
  </sheetData>
  <mergeCells count="6">
    <mergeCell ref="A156:D156"/>
    <mergeCell ref="A28:F28"/>
    <mergeCell ref="A55:F55"/>
    <mergeCell ref="B61:B62"/>
    <mergeCell ref="A146:F146"/>
    <mergeCell ref="A155:F155"/>
  </mergeCells>
  <pageMargins left="0.25" right="0.25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9"/>
  <sheetViews>
    <sheetView workbookViewId="0">
      <selection activeCell="L10" sqref="K10:L10"/>
    </sheetView>
  </sheetViews>
  <sheetFormatPr defaultRowHeight="14.25"/>
  <cols>
    <col min="1" max="1" width="7.875" customWidth="1"/>
    <col min="2" max="2" width="38.625" customWidth="1"/>
    <col min="3" max="3" width="12.5" customWidth="1"/>
    <col min="4" max="4" width="10.25" customWidth="1"/>
    <col min="5" max="5" width="13.5" customWidth="1"/>
    <col min="6" max="6" width="13.625" customWidth="1"/>
    <col min="7" max="7" width="13.5" customWidth="1"/>
    <col min="8" max="8" width="9.625" customWidth="1"/>
  </cols>
  <sheetData>
    <row r="1" spans="1:8">
      <c r="G1" s="3" t="s">
        <v>698</v>
      </c>
      <c r="H1" s="179"/>
    </row>
    <row r="2" spans="1:8" ht="15">
      <c r="A2" s="180"/>
      <c r="B2" s="181" t="s">
        <v>1022</v>
      </c>
      <c r="C2" s="181"/>
      <c r="D2" s="181"/>
      <c r="E2" s="180"/>
      <c r="F2" s="182"/>
      <c r="G2" s="182"/>
      <c r="H2" s="180"/>
    </row>
    <row r="3" spans="1:8" ht="15" thickBot="1">
      <c r="A3" s="180"/>
      <c r="B3" s="180"/>
      <c r="C3" s="180"/>
      <c r="D3" s="180"/>
      <c r="E3" s="180"/>
      <c r="F3" s="180"/>
      <c r="G3" s="180"/>
      <c r="H3" s="180"/>
    </row>
    <row r="4" spans="1:8" ht="60.75" thickBot="1">
      <c r="A4" s="1003" t="s">
        <v>368</v>
      </c>
      <c r="B4" s="1004" t="s">
        <v>436</v>
      </c>
      <c r="C4" s="1005" t="s">
        <v>437</v>
      </c>
      <c r="D4" s="1005" t="s">
        <v>438</v>
      </c>
      <c r="E4" s="1005" t="s">
        <v>439</v>
      </c>
      <c r="F4" s="1005" t="s">
        <v>911</v>
      </c>
      <c r="G4" s="1005" t="s">
        <v>1023</v>
      </c>
      <c r="H4" s="1006" t="s">
        <v>440</v>
      </c>
    </row>
    <row r="5" spans="1:8" ht="15.75" thickBot="1">
      <c r="A5" s="1008">
        <v>1</v>
      </c>
      <c r="B5" s="1008">
        <v>2</v>
      </c>
      <c r="C5" s="1009">
        <v>3</v>
      </c>
      <c r="D5" s="1009">
        <v>4</v>
      </c>
      <c r="E5" s="1009">
        <v>5</v>
      </c>
      <c r="F5" s="1009">
        <v>6</v>
      </c>
      <c r="G5" s="1009">
        <v>7</v>
      </c>
      <c r="H5" s="1002">
        <v>8</v>
      </c>
    </row>
    <row r="6" spans="1:8" ht="30.75" thickBot="1">
      <c r="A6" s="1011">
        <v>1</v>
      </c>
      <c r="B6" s="1005" t="s">
        <v>441</v>
      </c>
      <c r="C6" s="1004"/>
      <c r="D6" s="1004"/>
      <c r="E6" s="1012">
        <f>SUM(E7+E8)</f>
        <v>61583946.089999996</v>
      </c>
      <c r="F6" s="1012">
        <f>SUM(F7+F8)</f>
        <v>19447792.960000001</v>
      </c>
      <c r="G6" s="1013">
        <f>SUM(G7+G8)</f>
        <v>18150023.449999999</v>
      </c>
      <c r="H6" s="1007">
        <f>SUM(G6/F6)</f>
        <v>0.93326905975041796</v>
      </c>
    </row>
    <row r="7" spans="1:8">
      <c r="A7" s="981" t="s">
        <v>442</v>
      </c>
      <c r="B7" s="981" t="s">
        <v>443</v>
      </c>
      <c r="C7" s="981"/>
      <c r="D7" s="981"/>
      <c r="E7" s="1010">
        <f>SUM(E11+E35)</f>
        <v>3544971.23</v>
      </c>
      <c r="F7" s="1010">
        <f t="shared" ref="F7:G7" si="0">SUM(F11+F35)</f>
        <v>1895308.66</v>
      </c>
      <c r="G7" s="1010">
        <f t="shared" si="0"/>
        <v>1481569.79</v>
      </c>
      <c r="H7" s="188">
        <f t="shared" ref="H7:H69" si="1">SUM(G7/F7)</f>
        <v>0.78170369885821134</v>
      </c>
    </row>
    <row r="8" spans="1:8">
      <c r="A8" s="186" t="s">
        <v>444</v>
      </c>
      <c r="B8" s="186" t="s">
        <v>445</v>
      </c>
      <c r="C8" s="186"/>
      <c r="D8" s="186"/>
      <c r="E8" s="187">
        <f>SUM(E17+E37)</f>
        <v>58038974.859999999</v>
      </c>
      <c r="F8" s="187">
        <f t="shared" ref="F8:G8" si="2">SUM(F17+F37)</f>
        <v>17552484.300000001</v>
      </c>
      <c r="G8" s="187">
        <f t="shared" si="2"/>
        <v>16668453.659999998</v>
      </c>
      <c r="H8" s="188">
        <f t="shared" si="1"/>
        <v>0.94963501320437005</v>
      </c>
    </row>
    <row r="9" spans="1:8" ht="15" thickBot="1">
      <c r="A9" s="971"/>
      <c r="B9" s="971"/>
      <c r="C9" s="971"/>
      <c r="D9" s="971"/>
      <c r="E9" s="971"/>
      <c r="F9" s="971"/>
      <c r="G9" s="971"/>
      <c r="H9" s="971"/>
    </row>
    <row r="10" spans="1:8" ht="60.75" thickBot="1">
      <c r="A10" s="1003" t="s">
        <v>446</v>
      </c>
      <c r="B10" s="1005" t="s">
        <v>447</v>
      </c>
      <c r="C10" s="1004"/>
      <c r="D10" s="1004"/>
      <c r="E10" s="1012">
        <f>SUM(E11+E17)</f>
        <v>33592809.259999998</v>
      </c>
      <c r="F10" s="1012">
        <f>SUM(F11+F17)</f>
        <v>14260804.99</v>
      </c>
      <c r="G10" s="1012">
        <f>SUM(G11+G17)</f>
        <v>13335555.07</v>
      </c>
      <c r="H10" s="714">
        <f t="shared" si="1"/>
        <v>0.93511937645533993</v>
      </c>
    </row>
    <row r="11" spans="1:8" ht="15">
      <c r="A11" s="1014" t="s">
        <v>448</v>
      </c>
      <c r="B11" s="1015" t="s">
        <v>148</v>
      </c>
      <c r="C11" s="1014"/>
      <c r="D11" s="1014"/>
      <c r="E11" s="1016">
        <f>SUM(E12:E16)</f>
        <v>3293971.23</v>
      </c>
      <c r="F11" s="1016">
        <f t="shared" ref="F11:G11" si="3">SUM(F12:F16)</f>
        <v>1815308.66</v>
      </c>
      <c r="G11" s="1016">
        <f t="shared" si="3"/>
        <v>1444733.79</v>
      </c>
      <c r="H11" s="412">
        <f t="shared" si="1"/>
        <v>0.79586123386862495</v>
      </c>
    </row>
    <row r="12" spans="1:8" ht="28.5">
      <c r="A12" s="186" t="s">
        <v>449</v>
      </c>
      <c r="B12" s="190" t="s">
        <v>476</v>
      </c>
      <c r="C12" s="190" t="s">
        <v>621</v>
      </c>
      <c r="D12" s="191" t="s">
        <v>455</v>
      </c>
      <c r="E12" s="192">
        <v>1760694.76</v>
      </c>
      <c r="F12" s="192">
        <v>1473843.21</v>
      </c>
      <c r="G12" s="192">
        <v>1251527.8400000001</v>
      </c>
      <c r="H12" s="193">
        <f t="shared" si="1"/>
        <v>0.84915941635338543</v>
      </c>
    </row>
    <row r="13" spans="1:8" ht="28.5">
      <c r="A13" s="186" t="s">
        <v>477</v>
      </c>
      <c r="B13" s="196" t="s">
        <v>428</v>
      </c>
      <c r="C13" s="147" t="s">
        <v>393</v>
      </c>
      <c r="D13" s="191" t="s">
        <v>458</v>
      </c>
      <c r="E13" s="192">
        <v>908899.5</v>
      </c>
      <c r="F13" s="192">
        <v>198620.5</v>
      </c>
      <c r="G13" s="210">
        <v>50361.01</v>
      </c>
      <c r="H13" s="193">
        <f t="shared" si="1"/>
        <v>0.2535539382893508</v>
      </c>
    </row>
    <row r="14" spans="1:8">
      <c r="A14" s="186" t="s">
        <v>758</v>
      </c>
      <c r="B14" s="191" t="s">
        <v>759</v>
      </c>
      <c r="C14" s="190" t="s">
        <v>760</v>
      </c>
      <c r="D14" s="191" t="s">
        <v>622</v>
      </c>
      <c r="E14" s="192">
        <v>132756.75</v>
      </c>
      <c r="F14" s="192">
        <v>49328.93</v>
      </c>
      <c r="G14" s="107">
        <v>49328.93</v>
      </c>
      <c r="H14" s="193">
        <f t="shared" si="1"/>
        <v>1</v>
      </c>
    </row>
    <row r="15" spans="1:8">
      <c r="A15" s="186" t="s">
        <v>761</v>
      </c>
      <c r="B15" s="191" t="s">
        <v>762</v>
      </c>
      <c r="C15" s="190" t="s">
        <v>760</v>
      </c>
      <c r="D15" s="191" t="s">
        <v>763</v>
      </c>
      <c r="E15" s="192">
        <v>356161.62</v>
      </c>
      <c r="F15" s="192">
        <v>83516.02</v>
      </c>
      <c r="G15" s="257">
        <v>83516.02</v>
      </c>
      <c r="H15" s="193">
        <f t="shared" si="1"/>
        <v>1</v>
      </c>
    </row>
    <row r="16" spans="1:8">
      <c r="A16" s="186" t="s">
        <v>1024</v>
      </c>
      <c r="B16" s="191" t="s">
        <v>986</v>
      </c>
      <c r="C16" s="190" t="s">
        <v>760</v>
      </c>
      <c r="D16" s="191" t="s">
        <v>1025</v>
      </c>
      <c r="E16" s="192">
        <v>135458.6</v>
      </c>
      <c r="F16" s="192">
        <v>10000</v>
      </c>
      <c r="G16" s="257">
        <v>9999.99</v>
      </c>
      <c r="H16" s="193">
        <f t="shared" si="1"/>
        <v>0.99999899999999997</v>
      </c>
    </row>
    <row r="17" spans="1:8" ht="15">
      <c r="A17" s="183" t="s">
        <v>450</v>
      </c>
      <c r="B17" s="189" t="s">
        <v>149</v>
      </c>
      <c r="C17" s="189"/>
      <c r="D17" s="183"/>
      <c r="E17" s="184">
        <f>SUM(E18:E28)</f>
        <v>30298838.030000001</v>
      </c>
      <c r="F17" s="184">
        <f t="shared" ref="F17:G17" si="4">SUM(F18:F28)</f>
        <v>12445496.33</v>
      </c>
      <c r="G17" s="184">
        <f t="shared" si="4"/>
        <v>11890821.279999999</v>
      </c>
      <c r="H17" s="185">
        <f t="shared" si="1"/>
        <v>0.95543166497402354</v>
      </c>
    </row>
    <row r="18" spans="1:8" ht="42.75">
      <c r="A18" s="186" t="s">
        <v>451</v>
      </c>
      <c r="B18" s="176" t="s">
        <v>764</v>
      </c>
      <c r="C18" s="147" t="s">
        <v>393</v>
      </c>
      <c r="D18" s="194" t="s">
        <v>479</v>
      </c>
      <c r="E18" s="192">
        <v>2331330.23</v>
      </c>
      <c r="F18" s="192">
        <v>1326330.23</v>
      </c>
      <c r="G18" s="195">
        <v>1326330.23</v>
      </c>
      <c r="H18" s="193">
        <f t="shared" si="1"/>
        <v>1</v>
      </c>
    </row>
    <row r="19" spans="1:8" ht="28.5">
      <c r="A19" s="186" t="s">
        <v>452</v>
      </c>
      <c r="B19" s="208" t="s">
        <v>765</v>
      </c>
      <c r="C19" s="147" t="s">
        <v>393</v>
      </c>
      <c r="D19" s="194" t="s">
        <v>773</v>
      </c>
      <c r="E19" s="192">
        <v>962000</v>
      </c>
      <c r="F19" s="192">
        <v>30000</v>
      </c>
      <c r="G19" s="195">
        <v>2569.38</v>
      </c>
      <c r="H19" s="193">
        <f t="shared" si="1"/>
        <v>8.5646E-2</v>
      </c>
    </row>
    <row r="20" spans="1:8" ht="28.5">
      <c r="A20" s="186" t="s">
        <v>453</v>
      </c>
      <c r="B20" s="196" t="s">
        <v>428</v>
      </c>
      <c r="C20" s="147" t="s">
        <v>393</v>
      </c>
      <c r="D20" s="194" t="s">
        <v>458</v>
      </c>
      <c r="E20" s="192">
        <v>4815648.47</v>
      </c>
      <c r="F20" s="192">
        <v>2030703.77</v>
      </c>
      <c r="G20" s="195">
        <v>1904629.31</v>
      </c>
      <c r="H20" s="193">
        <f t="shared" si="1"/>
        <v>0.93791587829671486</v>
      </c>
    </row>
    <row r="21" spans="1:8" ht="42.75">
      <c r="A21" s="186" t="s">
        <v>766</v>
      </c>
      <c r="B21" s="142" t="s">
        <v>430</v>
      </c>
      <c r="C21" s="147" t="s">
        <v>393</v>
      </c>
      <c r="D21" s="194" t="s">
        <v>455</v>
      </c>
      <c r="E21" s="192">
        <v>4493521</v>
      </c>
      <c r="F21" s="192">
        <v>2999521</v>
      </c>
      <c r="G21" s="210">
        <v>2960317.85</v>
      </c>
      <c r="H21" s="193">
        <f t="shared" si="1"/>
        <v>0.98693019652137792</v>
      </c>
    </row>
    <row r="22" spans="1:8" ht="42.75">
      <c r="A22" s="186" t="s">
        <v>454</v>
      </c>
      <c r="B22" s="196" t="s">
        <v>431</v>
      </c>
      <c r="C22" s="147" t="s">
        <v>393</v>
      </c>
      <c r="D22" s="194" t="s">
        <v>455</v>
      </c>
      <c r="E22" s="192">
        <v>4842870</v>
      </c>
      <c r="F22" s="192">
        <v>3454447</v>
      </c>
      <c r="G22" s="575">
        <v>3446468.01</v>
      </c>
      <c r="H22" s="193">
        <f t="shared" si="1"/>
        <v>0.99769022653987738</v>
      </c>
    </row>
    <row r="23" spans="1:8" ht="28.5">
      <c r="A23" s="186" t="s">
        <v>456</v>
      </c>
      <c r="B23" s="176" t="s">
        <v>617</v>
      </c>
      <c r="C23" s="147" t="s">
        <v>393</v>
      </c>
      <c r="D23" s="194" t="s">
        <v>767</v>
      </c>
      <c r="E23" s="192">
        <v>3608494.33</v>
      </c>
      <c r="F23" s="192">
        <v>2403494.33</v>
      </c>
      <c r="G23" s="195">
        <v>2074036.28</v>
      </c>
      <c r="H23" s="193">
        <f t="shared" si="1"/>
        <v>0.86292538913540939</v>
      </c>
    </row>
    <row r="24" spans="1:8" ht="42.75">
      <c r="A24" s="186" t="s">
        <v>457</v>
      </c>
      <c r="B24" s="208" t="s">
        <v>768</v>
      </c>
      <c r="C24" s="147" t="s">
        <v>393</v>
      </c>
      <c r="D24" s="194" t="s">
        <v>769</v>
      </c>
      <c r="E24" s="192">
        <v>1383000</v>
      </c>
      <c r="F24" s="192">
        <v>5000</v>
      </c>
      <c r="G24" s="195">
        <v>1845</v>
      </c>
      <c r="H24" s="193">
        <f t="shared" si="1"/>
        <v>0.36899999999999999</v>
      </c>
    </row>
    <row r="25" spans="1:8" ht="28.5">
      <c r="A25" s="186" t="s">
        <v>459</v>
      </c>
      <c r="B25" s="208" t="s">
        <v>770</v>
      </c>
      <c r="C25" s="147" t="s">
        <v>393</v>
      </c>
      <c r="D25" s="194" t="s">
        <v>769</v>
      </c>
      <c r="E25" s="192">
        <v>1160000</v>
      </c>
      <c r="F25" s="192">
        <v>80000</v>
      </c>
      <c r="G25" s="195">
        <v>74736.91</v>
      </c>
      <c r="H25" s="193">
        <f t="shared" si="1"/>
        <v>0.93421137500000007</v>
      </c>
    </row>
    <row r="26" spans="1:8" ht="42.75">
      <c r="A26" s="186" t="s">
        <v>460</v>
      </c>
      <c r="B26" s="241" t="s">
        <v>821</v>
      </c>
      <c r="C26" s="147" t="s">
        <v>393</v>
      </c>
      <c r="D26" s="194" t="s">
        <v>912</v>
      </c>
      <c r="E26" s="192">
        <v>76974</v>
      </c>
      <c r="F26" s="192">
        <v>21000</v>
      </c>
      <c r="G26" s="195">
        <v>20957.310000000001</v>
      </c>
      <c r="H26" s="193">
        <f t="shared" si="1"/>
        <v>0.99796714285714294</v>
      </c>
    </row>
    <row r="27" spans="1:8" ht="28.5">
      <c r="A27" s="186" t="s">
        <v>461</v>
      </c>
      <c r="B27" s="392" t="s">
        <v>867</v>
      </c>
      <c r="C27" s="147" t="s">
        <v>393</v>
      </c>
      <c r="D27" s="194" t="s">
        <v>913</v>
      </c>
      <c r="E27" s="192">
        <v>4070000</v>
      </c>
      <c r="F27" s="192">
        <v>50000</v>
      </c>
      <c r="G27" s="195">
        <v>45721</v>
      </c>
      <c r="H27" s="193">
        <f t="shared" si="1"/>
        <v>0.91442000000000001</v>
      </c>
    </row>
    <row r="28" spans="1:8" ht="28.5">
      <c r="A28" s="186" t="s">
        <v>1026</v>
      </c>
      <c r="B28" s="932" t="s">
        <v>1027</v>
      </c>
      <c r="C28" s="147" t="s">
        <v>393</v>
      </c>
      <c r="D28" s="194" t="s">
        <v>1025</v>
      </c>
      <c r="E28" s="192">
        <v>2555000</v>
      </c>
      <c r="F28" s="192">
        <v>45000</v>
      </c>
      <c r="G28" s="195">
        <v>33210</v>
      </c>
      <c r="H28" s="193">
        <f t="shared" si="1"/>
        <v>0.73799999999999999</v>
      </c>
    </row>
    <row r="29" spans="1:8" ht="15" thickBot="1">
      <c r="A29" s="971"/>
      <c r="B29" s="971"/>
      <c r="C29" s="971"/>
      <c r="D29" s="971"/>
      <c r="E29" s="971"/>
      <c r="F29" s="971"/>
      <c r="G29" s="971"/>
      <c r="H29" s="971"/>
    </row>
    <row r="30" spans="1:8" ht="45.75" thickBot="1">
      <c r="A30" s="1003" t="s">
        <v>462</v>
      </c>
      <c r="B30" s="1005" t="s">
        <v>463</v>
      </c>
      <c r="C30" s="1004"/>
      <c r="D30" s="1004"/>
      <c r="E30" s="1004">
        <v>0</v>
      </c>
      <c r="F30" s="1004">
        <v>0</v>
      </c>
      <c r="G30" s="1004">
        <v>0</v>
      </c>
      <c r="H30" s="714"/>
    </row>
    <row r="31" spans="1:8">
      <c r="A31" s="981" t="s">
        <v>464</v>
      </c>
      <c r="B31" s="981" t="s">
        <v>443</v>
      </c>
      <c r="C31" s="981"/>
      <c r="D31" s="981"/>
      <c r="E31" s="981">
        <v>0</v>
      </c>
      <c r="F31" s="981">
        <v>0</v>
      </c>
      <c r="G31" s="981">
        <v>0</v>
      </c>
      <c r="H31" s="418"/>
    </row>
    <row r="32" spans="1:8">
      <c r="A32" s="186"/>
      <c r="B32" s="186" t="s">
        <v>445</v>
      </c>
      <c r="C32" s="186"/>
      <c r="D32" s="186"/>
      <c r="E32" s="186">
        <v>0</v>
      </c>
      <c r="F32" s="186">
        <v>0</v>
      </c>
      <c r="G32" s="186">
        <v>0</v>
      </c>
      <c r="H32" s="188"/>
    </row>
    <row r="33" spans="1:9" ht="15" thickBot="1">
      <c r="A33" s="971"/>
      <c r="B33" s="971"/>
      <c r="C33" s="971"/>
      <c r="D33" s="971"/>
      <c r="E33" s="971"/>
      <c r="F33" s="971"/>
      <c r="G33" s="971"/>
      <c r="H33" s="971"/>
    </row>
    <row r="34" spans="1:9" ht="45.75" thickBot="1">
      <c r="A34" s="1003" t="s">
        <v>465</v>
      </c>
      <c r="B34" s="1005" t="s">
        <v>466</v>
      </c>
      <c r="C34" s="1004"/>
      <c r="D34" s="1004"/>
      <c r="E34" s="1012">
        <f>SUM(E35+E37)</f>
        <v>27991136.829999998</v>
      </c>
      <c r="F34" s="1012">
        <f t="shared" ref="F34:G34" si="5">SUM(F35+F37)</f>
        <v>5186987.9700000007</v>
      </c>
      <c r="G34" s="1012">
        <f t="shared" si="5"/>
        <v>4814468.379999999</v>
      </c>
      <c r="H34" s="714">
        <f t="shared" si="1"/>
        <v>0.92818190592410388</v>
      </c>
    </row>
    <row r="35" spans="1:9" ht="15">
      <c r="A35" s="1014" t="s">
        <v>467</v>
      </c>
      <c r="B35" s="1015" t="s">
        <v>443</v>
      </c>
      <c r="C35" s="1014"/>
      <c r="D35" s="1014"/>
      <c r="E35" s="1016">
        <f>SUM(E36)</f>
        <v>251000</v>
      </c>
      <c r="F35" s="1016">
        <f t="shared" ref="F35:G35" si="6">SUM(F36)</f>
        <v>80000</v>
      </c>
      <c r="G35" s="1016">
        <f t="shared" si="6"/>
        <v>36836</v>
      </c>
      <c r="H35" s="412">
        <f t="shared" si="1"/>
        <v>0.46045000000000003</v>
      </c>
    </row>
    <row r="36" spans="1:9" ht="42.75">
      <c r="A36" s="186" t="s">
        <v>914</v>
      </c>
      <c r="B36" s="190" t="s">
        <v>915</v>
      </c>
      <c r="C36" s="147" t="s">
        <v>393</v>
      </c>
      <c r="D36" s="191" t="s">
        <v>769</v>
      </c>
      <c r="E36" s="192">
        <v>251000</v>
      </c>
      <c r="F36" s="192">
        <v>80000</v>
      </c>
      <c r="G36" s="192">
        <v>36836</v>
      </c>
      <c r="H36" s="193">
        <f t="shared" si="1"/>
        <v>0.46045000000000003</v>
      </c>
    </row>
    <row r="37" spans="1:9" ht="15">
      <c r="A37" s="933" t="s">
        <v>468</v>
      </c>
      <c r="B37" s="934" t="s">
        <v>445</v>
      </c>
      <c r="C37" s="933"/>
      <c r="D37" s="933"/>
      <c r="E37" s="935">
        <f>SUM(E38:E67)</f>
        <v>27740136.829999998</v>
      </c>
      <c r="F37" s="935">
        <f t="shared" ref="F37:G37" si="7">SUM(F38:F67)</f>
        <v>5106987.9700000007</v>
      </c>
      <c r="G37" s="935">
        <f t="shared" si="7"/>
        <v>4777632.379999999</v>
      </c>
      <c r="H37" s="616">
        <f t="shared" si="1"/>
        <v>0.9355088377073264</v>
      </c>
    </row>
    <row r="38" spans="1:9" ht="28.5">
      <c r="A38" s="186" t="s">
        <v>470</v>
      </c>
      <c r="B38" s="190" t="s">
        <v>623</v>
      </c>
      <c r="C38" s="197" t="s">
        <v>469</v>
      </c>
      <c r="D38" s="191" t="s">
        <v>772</v>
      </c>
      <c r="E38" s="192">
        <v>2116475.65</v>
      </c>
      <c r="F38" s="192">
        <v>185000</v>
      </c>
      <c r="G38" s="195">
        <v>167645.34</v>
      </c>
      <c r="H38" s="193">
        <f t="shared" si="1"/>
        <v>0.90619102702702703</v>
      </c>
    </row>
    <row r="39" spans="1:9" ht="42.75">
      <c r="A39" s="186" t="s">
        <v>471</v>
      </c>
      <c r="B39" s="141" t="s">
        <v>916</v>
      </c>
      <c r="C39" s="197" t="s">
        <v>469</v>
      </c>
      <c r="D39" s="191" t="s">
        <v>1028</v>
      </c>
      <c r="E39" s="192">
        <v>6910179.4500000002</v>
      </c>
      <c r="F39" s="192">
        <v>50000</v>
      </c>
      <c r="G39" s="195">
        <v>33341.03</v>
      </c>
      <c r="H39" s="193">
        <f t="shared" si="1"/>
        <v>0.66682059999999999</v>
      </c>
    </row>
    <row r="40" spans="1:9" ht="28.5">
      <c r="A40" s="186" t="s">
        <v>472</v>
      </c>
      <c r="B40" s="177" t="s">
        <v>771</v>
      </c>
      <c r="C40" s="197" t="s">
        <v>469</v>
      </c>
      <c r="D40" s="191" t="s">
        <v>458</v>
      </c>
      <c r="E40" s="192">
        <v>760279.95</v>
      </c>
      <c r="F40" s="192">
        <v>399279.95</v>
      </c>
      <c r="G40" s="195">
        <v>399279.95</v>
      </c>
      <c r="H40" s="193">
        <f t="shared" si="1"/>
        <v>1</v>
      </c>
    </row>
    <row r="41" spans="1:9" ht="28.5">
      <c r="A41" s="186" t="s">
        <v>473</v>
      </c>
      <c r="B41" s="177" t="s">
        <v>478</v>
      </c>
      <c r="C41" s="197" t="s">
        <v>469</v>
      </c>
      <c r="D41" s="191" t="s">
        <v>455</v>
      </c>
      <c r="E41" s="192">
        <v>109764.96</v>
      </c>
      <c r="F41" s="192">
        <v>21000</v>
      </c>
      <c r="G41" s="195">
        <v>18376.7</v>
      </c>
      <c r="H41" s="193">
        <f t="shared" si="1"/>
        <v>0.8750809523809524</v>
      </c>
    </row>
    <row r="42" spans="1:9" ht="28.5">
      <c r="A42" s="186" t="s">
        <v>474</v>
      </c>
      <c r="B42" s="177" t="s">
        <v>434</v>
      </c>
      <c r="C42" s="197" t="s">
        <v>469</v>
      </c>
      <c r="D42" s="191" t="s">
        <v>458</v>
      </c>
      <c r="E42" s="192">
        <v>343500</v>
      </c>
      <c r="F42" s="192">
        <v>0</v>
      </c>
      <c r="G42" s="195">
        <v>0</v>
      </c>
      <c r="H42" s="193"/>
    </row>
    <row r="43" spans="1:9" ht="42.75">
      <c r="A43" s="186" t="s">
        <v>475</v>
      </c>
      <c r="B43" s="177" t="s">
        <v>1058</v>
      </c>
      <c r="C43" s="197" t="s">
        <v>469</v>
      </c>
      <c r="D43" s="191" t="s">
        <v>622</v>
      </c>
      <c r="E43" s="192">
        <v>295000</v>
      </c>
      <c r="F43" s="192">
        <v>220000</v>
      </c>
      <c r="G43" s="195">
        <v>190788.77</v>
      </c>
      <c r="H43" s="193">
        <f t="shared" si="1"/>
        <v>0.86722168181818182</v>
      </c>
    </row>
    <row r="44" spans="1:9" ht="42.75">
      <c r="A44" s="186" t="s">
        <v>917</v>
      </c>
      <c r="B44" s="177" t="s">
        <v>774</v>
      </c>
      <c r="C44" s="197" t="s">
        <v>469</v>
      </c>
      <c r="D44" s="191" t="s">
        <v>763</v>
      </c>
      <c r="E44" s="192">
        <v>2254523.7999999998</v>
      </c>
      <c r="F44" s="192">
        <v>2205000</v>
      </c>
      <c r="G44" s="195">
        <v>2203743.61</v>
      </c>
      <c r="H44" s="193">
        <f t="shared" si="1"/>
        <v>0.99943020861678</v>
      </c>
    </row>
    <row r="45" spans="1:9" ht="29.25">
      <c r="A45" s="186" t="s">
        <v>919</v>
      </c>
      <c r="B45" s="190" t="s">
        <v>918</v>
      </c>
      <c r="C45" s="197" t="s">
        <v>469</v>
      </c>
      <c r="D45" s="191" t="s">
        <v>769</v>
      </c>
      <c r="E45" s="192">
        <v>2716705</v>
      </c>
      <c r="F45" s="192">
        <v>1000000</v>
      </c>
      <c r="G45" s="195">
        <v>1000000</v>
      </c>
      <c r="H45" s="193">
        <f t="shared" si="1"/>
        <v>1</v>
      </c>
      <c r="I45" s="936"/>
    </row>
    <row r="46" spans="1:9" ht="28.5">
      <c r="A46" s="186" t="s">
        <v>920</v>
      </c>
      <c r="B46" s="190" t="s">
        <v>921</v>
      </c>
      <c r="C46" s="197" t="s">
        <v>469</v>
      </c>
      <c r="D46" s="191" t="s">
        <v>763</v>
      </c>
      <c r="E46" s="192">
        <v>222000</v>
      </c>
      <c r="F46" s="192">
        <v>220000</v>
      </c>
      <c r="G46" s="195">
        <v>160385.49</v>
      </c>
      <c r="H46" s="193">
        <f t="shared" si="1"/>
        <v>0.72902495454545446</v>
      </c>
    </row>
    <row r="47" spans="1:9" ht="28.5">
      <c r="A47" s="186" t="s">
        <v>922</v>
      </c>
      <c r="B47" s="190" t="s">
        <v>923</v>
      </c>
      <c r="C47" s="197" t="s">
        <v>469</v>
      </c>
      <c r="D47" s="191" t="s">
        <v>763</v>
      </c>
      <c r="E47" s="192">
        <v>170000</v>
      </c>
      <c r="F47" s="192">
        <v>160000</v>
      </c>
      <c r="G47" s="195">
        <v>127639.38</v>
      </c>
      <c r="H47" s="193">
        <f t="shared" si="1"/>
        <v>0.79774612500000008</v>
      </c>
    </row>
    <row r="48" spans="1:9" ht="28.5">
      <c r="A48" s="186" t="s">
        <v>924</v>
      </c>
      <c r="B48" s="190" t="s">
        <v>925</v>
      </c>
      <c r="C48" s="197" t="s">
        <v>469</v>
      </c>
      <c r="D48" s="191" t="s">
        <v>1029</v>
      </c>
      <c r="E48" s="192">
        <v>1109000</v>
      </c>
      <c r="F48" s="192">
        <v>40000</v>
      </c>
      <c r="G48" s="195">
        <v>28068.6</v>
      </c>
      <c r="H48" s="193">
        <f t="shared" si="1"/>
        <v>0.70171499999999998</v>
      </c>
    </row>
    <row r="49" spans="1:8" ht="42.75">
      <c r="A49" s="186" t="s">
        <v>926</v>
      </c>
      <c r="B49" s="190" t="s">
        <v>927</v>
      </c>
      <c r="C49" s="197" t="s">
        <v>469</v>
      </c>
      <c r="D49" s="191" t="s">
        <v>913</v>
      </c>
      <c r="E49" s="192">
        <v>2215000</v>
      </c>
      <c r="F49" s="192">
        <v>140000</v>
      </c>
      <c r="G49" s="195">
        <v>29550.75</v>
      </c>
      <c r="H49" s="193">
        <f t="shared" si="1"/>
        <v>0.2110767857142857</v>
      </c>
    </row>
    <row r="50" spans="1:8" ht="28.5">
      <c r="A50" s="186" t="s">
        <v>928</v>
      </c>
      <c r="B50" s="190" t="s">
        <v>929</v>
      </c>
      <c r="C50" s="197" t="s">
        <v>469</v>
      </c>
      <c r="D50" s="191" t="s">
        <v>763</v>
      </c>
      <c r="E50" s="192">
        <v>225010.09</v>
      </c>
      <c r="F50" s="192">
        <v>225010.09</v>
      </c>
      <c r="G50" s="195">
        <v>225010.09</v>
      </c>
      <c r="H50" s="193">
        <f t="shared" si="1"/>
        <v>1</v>
      </c>
    </row>
    <row r="51" spans="1:8" ht="85.5">
      <c r="A51" s="186" t="s">
        <v>930</v>
      </c>
      <c r="B51" s="190" t="s">
        <v>931</v>
      </c>
      <c r="C51" s="197" t="s">
        <v>932</v>
      </c>
      <c r="D51" s="191" t="s">
        <v>912</v>
      </c>
      <c r="E51" s="192">
        <v>60500</v>
      </c>
      <c r="F51" s="192">
        <v>12500</v>
      </c>
      <c r="G51" s="195">
        <v>12500</v>
      </c>
      <c r="H51" s="193">
        <f t="shared" si="1"/>
        <v>1</v>
      </c>
    </row>
    <row r="52" spans="1:8" ht="28.5">
      <c r="A52" s="186" t="s">
        <v>933</v>
      </c>
      <c r="B52" s="190" t="s">
        <v>934</v>
      </c>
      <c r="C52" s="197" t="s">
        <v>469</v>
      </c>
      <c r="D52" s="191" t="s">
        <v>912</v>
      </c>
      <c r="E52" s="192">
        <v>110000</v>
      </c>
      <c r="F52" s="192">
        <v>30000</v>
      </c>
      <c r="G52" s="195">
        <v>29201.31</v>
      </c>
      <c r="H52" s="193">
        <f t="shared" si="1"/>
        <v>0.97337700000000005</v>
      </c>
    </row>
    <row r="53" spans="1:8" ht="28.5">
      <c r="A53" s="186" t="s">
        <v>1030</v>
      </c>
      <c r="B53" s="190" t="s">
        <v>935</v>
      </c>
      <c r="C53" s="197" t="s">
        <v>469</v>
      </c>
      <c r="D53" s="191" t="s">
        <v>912</v>
      </c>
      <c r="E53" s="192">
        <v>135000</v>
      </c>
      <c r="F53" s="192">
        <v>15000</v>
      </c>
      <c r="G53" s="195">
        <v>8700</v>
      </c>
      <c r="H53" s="193">
        <f t="shared" si="1"/>
        <v>0.57999999999999996</v>
      </c>
    </row>
    <row r="54" spans="1:8" ht="28.5">
      <c r="A54" s="186" t="s">
        <v>1031</v>
      </c>
      <c r="B54" s="190" t="s">
        <v>1032</v>
      </c>
      <c r="C54" s="197" t="s">
        <v>469</v>
      </c>
      <c r="D54" s="191" t="s">
        <v>912</v>
      </c>
      <c r="E54" s="192">
        <v>395700</v>
      </c>
      <c r="F54" s="192">
        <v>11700</v>
      </c>
      <c r="G54" s="195">
        <v>11510</v>
      </c>
      <c r="H54" s="193">
        <f t="shared" si="1"/>
        <v>0.98376068376068371</v>
      </c>
    </row>
    <row r="55" spans="1:8" ht="28.5">
      <c r="A55" s="186" t="s">
        <v>1033</v>
      </c>
      <c r="B55" s="190" t="s">
        <v>992</v>
      </c>
      <c r="C55" s="197" t="s">
        <v>469</v>
      </c>
      <c r="D55" s="191" t="s">
        <v>912</v>
      </c>
      <c r="E55" s="192">
        <v>524700</v>
      </c>
      <c r="F55" s="192">
        <v>9700</v>
      </c>
      <c r="G55" s="195">
        <v>9533.1</v>
      </c>
      <c r="H55" s="193">
        <f t="shared" si="1"/>
        <v>0.98279381443298974</v>
      </c>
    </row>
    <row r="56" spans="1:8" ht="28.5">
      <c r="A56" s="186" t="s">
        <v>1034</v>
      </c>
      <c r="B56" s="190" t="s">
        <v>838</v>
      </c>
      <c r="C56" s="197" t="s">
        <v>469</v>
      </c>
      <c r="D56" s="191" t="s">
        <v>912</v>
      </c>
      <c r="E56" s="192">
        <v>356700</v>
      </c>
      <c r="F56" s="192">
        <v>8700</v>
      </c>
      <c r="G56" s="195">
        <v>8510</v>
      </c>
      <c r="H56" s="193">
        <f t="shared" si="1"/>
        <v>0.97816091954022988</v>
      </c>
    </row>
    <row r="57" spans="1:8" ht="28.5">
      <c r="A57" s="186" t="s">
        <v>1035</v>
      </c>
      <c r="B57" s="190" t="s">
        <v>1036</v>
      </c>
      <c r="C57" s="197" t="s">
        <v>469</v>
      </c>
      <c r="D57" s="191" t="s">
        <v>913</v>
      </c>
      <c r="E57" s="192">
        <v>3805000</v>
      </c>
      <c r="F57" s="192">
        <v>5000</v>
      </c>
      <c r="G57" s="195">
        <v>1441.7</v>
      </c>
      <c r="H57" s="193">
        <f t="shared" si="1"/>
        <v>0.28833999999999999</v>
      </c>
    </row>
    <row r="58" spans="1:8" ht="28.5">
      <c r="A58" s="186" t="s">
        <v>1037</v>
      </c>
      <c r="B58" s="190" t="s">
        <v>1038</v>
      </c>
      <c r="C58" s="197" t="s">
        <v>469</v>
      </c>
      <c r="D58" s="191" t="s">
        <v>912</v>
      </c>
      <c r="E58" s="192">
        <v>12000</v>
      </c>
      <c r="F58" s="192">
        <v>1000</v>
      </c>
      <c r="G58" s="195">
        <v>14.73</v>
      </c>
      <c r="H58" s="193">
        <f t="shared" si="1"/>
        <v>1.473E-2</v>
      </c>
    </row>
    <row r="59" spans="1:8" ht="28.5">
      <c r="A59" s="186" t="s">
        <v>1039</v>
      </c>
      <c r="B59" s="190" t="s">
        <v>1040</v>
      </c>
      <c r="C59" s="197" t="s">
        <v>469</v>
      </c>
      <c r="D59" s="191" t="s">
        <v>912</v>
      </c>
      <c r="E59" s="192">
        <v>21000</v>
      </c>
      <c r="F59" s="192">
        <v>1000</v>
      </c>
      <c r="G59" s="195">
        <v>0</v>
      </c>
      <c r="H59" s="193">
        <f t="shared" si="1"/>
        <v>0</v>
      </c>
    </row>
    <row r="60" spans="1:8" ht="28.5">
      <c r="A60" s="186" t="s">
        <v>1041</v>
      </c>
      <c r="B60" s="190" t="s">
        <v>1042</v>
      </c>
      <c r="C60" s="197" t="s">
        <v>469</v>
      </c>
      <c r="D60" s="191" t="s">
        <v>1043</v>
      </c>
      <c r="E60" s="192">
        <v>26000</v>
      </c>
      <c r="F60" s="192">
        <v>1000</v>
      </c>
      <c r="G60" s="195">
        <v>0</v>
      </c>
      <c r="H60" s="193">
        <f t="shared" si="1"/>
        <v>0</v>
      </c>
    </row>
    <row r="61" spans="1:8" ht="28.5">
      <c r="A61" s="186" t="s">
        <v>1044</v>
      </c>
      <c r="B61" s="190" t="s">
        <v>1045</v>
      </c>
      <c r="C61" s="197" t="s">
        <v>469</v>
      </c>
      <c r="D61" s="191" t="s">
        <v>1025</v>
      </c>
      <c r="E61" s="192">
        <v>1572000</v>
      </c>
      <c r="F61" s="192">
        <v>37000</v>
      </c>
      <c r="G61" s="195">
        <v>35547</v>
      </c>
      <c r="H61" s="193">
        <f t="shared" si="1"/>
        <v>0.9607297297297297</v>
      </c>
    </row>
    <row r="62" spans="1:8" ht="28.5">
      <c r="A62" s="186" t="s">
        <v>1046</v>
      </c>
      <c r="B62" s="190" t="s">
        <v>1047</v>
      </c>
      <c r="C62" s="197" t="s">
        <v>469</v>
      </c>
      <c r="D62" s="191" t="s">
        <v>912</v>
      </c>
      <c r="E62" s="192">
        <v>202000</v>
      </c>
      <c r="F62" s="192">
        <v>2000</v>
      </c>
      <c r="G62" s="195">
        <v>0</v>
      </c>
      <c r="H62" s="193">
        <f t="shared" si="1"/>
        <v>0</v>
      </c>
    </row>
    <row r="63" spans="1:8" ht="28.5">
      <c r="A63" s="186" t="s">
        <v>1048</v>
      </c>
      <c r="B63" s="190" t="s">
        <v>1049</v>
      </c>
      <c r="C63" s="197" t="s">
        <v>469</v>
      </c>
      <c r="D63" s="191" t="s">
        <v>912</v>
      </c>
      <c r="E63" s="192">
        <v>75000</v>
      </c>
      <c r="F63" s="192">
        <v>5000</v>
      </c>
      <c r="G63" s="195">
        <v>206.75</v>
      </c>
      <c r="H63" s="193">
        <f t="shared" si="1"/>
        <v>4.1349999999999998E-2</v>
      </c>
    </row>
    <row r="64" spans="1:8" ht="42.75">
      <c r="A64" s="186" t="s">
        <v>1050</v>
      </c>
      <c r="B64" s="190" t="s">
        <v>1051</v>
      </c>
      <c r="C64" s="197" t="s">
        <v>469</v>
      </c>
      <c r="D64" s="191" t="s">
        <v>912</v>
      </c>
      <c r="E64" s="192">
        <v>86131.199999999997</v>
      </c>
      <c r="F64" s="192">
        <v>16131.2</v>
      </c>
      <c r="G64" s="195">
        <v>12251.54</v>
      </c>
      <c r="H64" s="193">
        <f t="shared" si="1"/>
        <v>0.7594934040864908</v>
      </c>
    </row>
    <row r="65" spans="1:8" ht="42.75">
      <c r="A65" s="186" t="s">
        <v>1052</v>
      </c>
      <c r="B65" s="190" t="s">
        <v>1054</v>
      </c>
      <c r="C65" s="197" t="s">
        <v>469</v>
      </c>
      <c r="D65" s="191" t="s">
        <v>912</v>
      </c>
      <c r="E65" s="192">
        <v>102966.73</v>
      </c>
      <c r="F65" s="192">
        <v>32966.730000000003</v>
      </c>
      <c r="G65" s="195">
        <v>16163.06</v>
      </c>
      <c r="H65" s="193">
        <f t="shared" si="1"/>
        <v>0.49028399237655657</v>
      </c>
    </row>
    <row r="66" spans="1:8" ht="28.5">
      <c r="A66" s="186" t="s">
        <v>1053</v>
      </c>
      <c r="B66" s="190" t="s">
        <v>1055</v>
      </c>
      <c r="C66" s="197" t="s">
        <v>469</v>
      </c>
      <c r="D66" s="191" t="s">
        <v>1025</v>
      </c>
      <c r="E66" s="192">
        <v>627000</v>
      </c>
      <c r="F66" s="192">
        <v>2000</v>
      </c>
      <c r="G66" s="195">
        <v>0</v>
      </c>
      <c r="H66" s="193">
        <f t="shared" si="1"/>
        <v>0</v>
      </c>
    </row>
    <row r="67" spans="1:8" ht="42.75">
      <c r="A67" s="186" t="s">
        <v>1056</v>
      </c>
      <c r="B67" s="190" t="s">
        <v>1057</v>
      </c>
      <c r="C67" s="197" t="s">
        <v>469</v>
      </c>
      <c r="D67" s="191" t="s">
        <v>1025</v>
      </c>
      <c r="E67" s="192">
        <v>181000</v>
      </c>
      <c r="F67" s="192">
        <v>51000</v>
      </c>
      <c r="G67" s="195">
        <v>48223.48</v>
      </c>
      <c r="H67" s="193">
        <f t="shared" si="1"/>
        <v>0.94555843137254914</v>
      </c>
    </row>
    <row r="68" spans="1:8" ht="15" thickBot="1">
      <c r="A68" s="971"/>
      <c r="B68" s="1017"/>
      <c r="C68" s="1017"/>
      <c r="D68" s="1017"/>
      <c r="E68" s="1017"/>
      <c r="F68" s="1017"/>
      <c r="G68" s="1017"/>
      <c r="H68" s="1017"/>
    </row>
    <row r="69" spans="1:8" ht="15.75" thickBot="1">
      <c r="A69" s="1018"/>
      <c r="B69" s="1019" t="s">
        <v>381</v>
      </c>
      <c r="C69" s="1019"/>
      <c r="D69" s="1019"/>
      <c r="E69" s="1020">
        <f>SUM(E10+E34)</f>
        <v>61583946.089999996</v>
      </c>
      <c r="F69" s="1020">
        <f>SUM(F10+F34)</f>
        <v>19447792.960000001</v>
      </c>
      <c r="G69" s="1020">
        <f>SUM(G10+G34)</f>
        <v>18150023.449999999</v>
      </c>
      <c r="H69" s="1021">
        <f t="shared" si="1"/>
        <v>0.93326905975041796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7"/>
  <sheetViews>
    <sheetView workbookViewId="0">
      <selection activeCell="B12" sqref="B12"/>
    </sheetView>
  </sheetViews>
  <sheetFormatPr defaultRowHeight="14.25"/>
  <cols>
    <col min="1" max="1" width="8.125" customWidth="1"/>
    <col min="2" max="2" width="72.875" customWidth="1"/>
    <col min="3" max="3" width="15.25" customWidth="1"/>
    <col min="4" max="4" width="14.25" customWidth="1"/>
    <col min="5" max="5" width="9.625" customWidth="1"/>
  </cols>
  <sheetData>
    <row r="1" spans="1:6">
      <c r="D1" s="3" t="s">
        <v>699</v>
      </c>
    </row>
    <row r="2" spans="1:6" ht="15">
      <c r="A2" s="53"/>
      <c r="B2" s="154" t="s">
        <v>1059</v>
      </c>
      <c r="C2" s="154"/>
      <c r="D2" s="53"/>
      <c r="E2" s="53"/>
    </row>
    <row r="3" spans="1:6" ht="15" thickBot="1">
      <c r="A3" s="53"/>
      <c r="B3" s="53"/>
      <c r="C3" s="53"/>
      <c r="D3" s="53"/>
      <c r="E3" s="53"/>
    </row>
    <row r="4" spans="1:6" ht="15" customHeight="1">
      <c r="A4" s="1128" t="s">
        <v>482</v>
      </c>
      <c r="B4" s="1131" t="s">
        <v>483</v>
      </c>
      <c r="C4" s="1131" t="s">
        <v>936</v>
      </c>
      <c r="D4" s="1134" t="s">
        <v>1060</v>
      </c>
      <c r="E4" s="1122" t="s">
        <v>409</v>
      </c>
    </row>
    <row r="5" spans="1:6" ht="15" customHeight="1">
      <c r="A5" s="1129"/>
      <c r="B5" s="1132"/>
      <c r="C5" s="1132"/>
      <c r="D5" s="1135"/>
      <c r="E5" s="1123"/>
    </row>
    <row r="6" spans="1:6" ht="15" customHeight="1">
      <c r="A6" s="1129"/>
      <c r="B6" s="1132"/>
      <c r="C6" s="1132"/>
      <c r="D6" s="1135"/>
      <c r="E6" s="1123"/>
    </row>
    <row r="7" spans="1:6" ht="30" customHeight="1" thickBot="1">
      <c r="A7" s="1130"/>
      <c r="B7" s="1133"/>
      <c r="C7" s="1133"/>
      <c r="D7" s="1136"/>
      <c r="E7" s="1124"/>
    </row>
    <row r="8" spans="1:6" ht="15.75" customHeight="1" thickBot="1">
      <c r="A8" s="985"/>
      <c r="B8" s="985"/>
      <c r="C8" s="985"/>
      <c r="D8" s="986"/>
      <c r="E8" s="985"/>
    </row>
    <row r="9" spans="1:6" ht="15.75" thickBot="1">
      <c r="A9" s="975">
        <v>1</v>
      </c>
      <c r="B9" s="976" t="s">
        <v>484</v>
      </c>
      <c r="C9" s="965">
        <v>103363534.42</v>
      </c>
      <c r="D9" s="966">
        <v>101733412.55</v>
      </c>
      <c r="E9" s="1026">
        <f>SUM(D9/C9)</f>
        <v>0.98422923636321991</v>
      </c>
    </row>
    <row r="10" spans="1:6">
      <c r="A10" s="987"/>
      <c r="B10" s="987" t="s">
        <v>485</v>
      </c>
      <c r="C10" s="987"/>
      <c r="D10" s="987"/>
      <c r="E10" s="987"/>
    </row>
    <row r="11" spans="1:6">
      <c r="A11" s="200" t="s">
        <v>446</v>
      </c>
      <c r="B11" s="200" t="s">
        <v>486</v>
      </c>
      <c r="C11" s="199">
        <v>93783108.129999995</v>
      </c>
      <c r="D11" s="199">
        <v>94107841.609999999</v>
      </c>
      <c r="E11" s="201">
        <f>SUM(D11/C11)</f>
        <v>1.0034626009574119</v>
      </c>
    </row>
    <row r="12" spans="1:6">
      <c r="A12" s="200" t="s">
        <v>487</v>
      </c>
      <c r="B12" s="200"/>
      <c r="C12" s="200"/>
      <c r="D12" s="200"/>
      <c r="E12" s="200"/>
    </row>
    <row r="13" spans="1:6">
      <c r="A13" s="200" t="s">
        <v>448</v>
      </c>
      <c r="B13" s="202" t="s">
        <v>488</v>
      </c>
      <c r="C13" s="199">
        <v>16596325</v>
      </c>
      <c r="D13" s="199">
        <v>16753282</v>
      </c>
      <c r="E13" s="201">
        <f t="shared" ref="E13:E19" si="0">SUM(D13/C13)</f>
        <v>1.0094573346810212</v>
      </c>
    </row>
    <row r="14" spans="1:6">
      <c r="A14" s="200" t="s">
        <v>450</v>
      </c>
      <c r="B14" s="202" t="s">
        <v>489</v>
      </c>
      <c r="C14" s="199">
        <v>110000</v>
      </c>
      <c r="D14" s="199">
        <v>57056.61</v>
      </c>
      <c r="E14" s="201">
        <f t="shared" si="0"/>
        <v>0.51869645454545454</v>
      </c>
    </row>
    <row r="15" spans="1:6">
      <c r="A15" s="200" t="s">
        <v>490</v>
      </c>
      <c r="B15" s="202" t="s">
        <v>491</v>
      </c>
      <c r="C15" s="199">
        <v>13651293.869999999</v>
      </c>
      <c r="D15" s="199">
        <v>14135242.539999999</v>
      </c>
      <c r="E15" s="201">
        <f t="shared" si="0"/>
        <v>1.0354507546763405</v>
      </c>
      <c r="F15" s="941"/>
    </row>
    <row r="16" spans="1:6">
      <c r="A16" s="200" t="s">
        <v>492</v>
      </c>
      <c r="B16" s="202" t="s">
        <v>493</v>
      </c>
      <c r="C16" s="199">
        <v>7460000</v>
      </c>
      <c r="D16" s="199">
        <v>7673954.1299999999</v>
      </c>
      <c r="E16" s="201">
        <f t="shared" si="0"/>
        <v>1.0286801782841823</v>
      </c>
    </row>
    <row r="17" spans="1:5">
      <c r="A17" s="200" t="s">
        <v>494</v>
      </c>
      <c r="B17" s="202" t="s">
        <v>495</v>
      </c>
      <c r="C17" s="199">
        <v>26538683</v>
      </c>
      <c r="D17" s="199">
        <v>26538683</v>
      </c>
      <c r="E17" s="201">
        <f t="shared" si="0"/>
        <v>1</v>
      </c>
    </row>
    <row r="18" spans="1:5">
      <c r="A18" s="200" t="s">
        <v>496</v>
      </c>
      <c r="B18" s="202" t="s">
        <v>497</v>
      </c>
      <c r="C18" s="199">
        <v>33900154.899999999</v>
      </c>
      <c r="D18" s="199">
        <v>33556491.5</v>
      </c>
      <c r="E18" s="201">
        <f t="shared" si="0"/>
        <v>0.98986248289974632</v>
      </c>
    </row>
    <row r="19" spans="1:5">
      <c r="A19" s="200" t="s">
        <v>462</v>
      </c>
      <c r="B19" s="202" t="s">
        <v>498</v>
      </c>
      <c r="C19" s="199">
        <v>9580426.2899999991</v>
      </c>
      <c r="D19" s="199">
        <v>7625570.9400000004</v>
      </c>
      <c r="E19" s="201">
        <f t="shared" si="0"/>
        <v>0.79595319761079242</v>
      </c>
    </row>
    <row r="20" spans="1:5">
      <c r="A20" s="200" t="s">
        <v>487</v>
      </c>
      <c r="B20" s="200"/>
      <c r="C20" s="200"/>
      <c r="D20" s="200"/>
      <c r="E20" s="200"/>
    </row>
    <row r="21" spans="1:5">
      <c r="A21" s="200" t="s">
        <v>464</v>
      </c>
      <c r="B21" s="200" t="s">
        <v>499</v>
      </c>
      <c r="C21" s="199">
        <v>121892</v>
      </c>
      <c r="D21" s="199">
        <v>114414.55</v>
      </c>
      <c r="E21" s="201">
        <f>SUM(D21/C21)</f>
        <v>0.93865512092672199</v>
      </c>
    </row>
    <row r="22" spans="1:5">
      <c r="A22" s="200" t="s">
        <v>500</v>
      </c>
      <c r="B22" s="202" t="s">
        <v>501</v>
      </c>
      <c r="C22" s="199">
        <v>9458534.2899999991</v>
      </c>
      <c r="D22" s="199">
        <v>7493772.79</v>
      </c>
      <c r="E22" s="201">
        <f>SUM(D22/C22)</f>
        <v>0.79227632529944558</v>
      </c>
    </row>
    <row r="23" spans="1:5" ht="15" thickBot="1">
      <c r="A23" s="988"/>
      <c r="B23" s="989" t="s">
        <v>775</v>
      </c>
      <c r="C23" s="983">
        <v>0</v>
      </c>
      <c r="D23" s="983">
        <v>17383.599999999999</v>
      </c>
      <c r="E23" s="576"/>
    </row>
    <row r="24" spans="1:5" ht="15.75" thickBot="1">
      <c r="A24" s="975">
        <v>2</v>
      </c>
      <c r="B24" s="976" t="s">
        <v>502</v>
      </c>
      <c r="C24" s="965">
        <v>109287819.98999999</v>
      </c>
      <c r="D24" s="966">
        <v>105762159.3</v>
      </c>
      <c r="E24" s="984">
        <f>SUM(D24/C24)</f>
        <v>0.96773967409796813</v>
      </c>
    </row>
    <row r="25" spans="1:5">
      <c r="A25" s="987"/>
      <c r="B25" s="987" t="s">
        <v>485</v>
      </c>
      <c r="C25" s="987"/>
      <c r="D25" s="987"/>
      <c r="E25" s="200"/>
    </row>
    <row r="26" spans="1:5">
      <c r="A26" s="200" t="s">
        <v>503</v>
      </c>
      <c r="B26" s="200" t="s">
        <v>443</v>
      </c>
      <c r="C26" s="199">
        <v>86385864.590000004</v>
      </c>
      <c r="D26" s="199">
        <v>83902204.430000007</v>
      </c>
      <c r="E26" s="201">
        <f>SUM(D26/C26)</f>
        <v>0.97124922958417081</v>
      </c>
    </row>
    <row r="27" spans="1:5">
      <c r="A27" s="200" t="s">
        <v>487</v>
      </c>
      <c r="B27" s="200"/>
      <c r="C27" s="200"/>
      <c r="D27" s="200"/>
      <c r="E27" s="200"/>
    </row>
    <row r="28" spans="1:5">
      <c r="A28" s="200"/>
      <c r="B28" s="200" t="s">
        <v>504</v>
      </c>
      <c r="C28" s="199">
        <v>600000</v>
      </c>
      <c r="D28" s="199">
        <v>540668.32999999996</v>
      </c>
      <c r="E28" s="201">
        <f>SUM(D28/C28)</f>
        <v>0.90111388333333331</v>
      </c>
    </row>
    <row r="29" spans="1:5" ht="15" thickBot="1">
      <c r="A29" s="988" t="s">
        <v>505</v>
      </c>
      <c r="B29" s="988" t="s">
        <v>445</v>
      </c>
      <c r="C29" s="983">
        <v>22901955.399999999</v>
      </c>
      <c r="D29" s="983">
        <v>21859954.870000001</v>
      </c>
      <c r="E29" s="990">
        <f>SUM(D29/C29)</f>
        <v>0.95450167848986389</v>
      </c>
    </row>
    <row r="30" spans="1:5" ht="15.75" thickBot="1">
      <c r="A30" s="975">
        <v>3</v>
      </c>
      <c r="B30" s="976" t="s">
        <v>506</v>
      </c>
      <c r="C30" s="965">
        <f>SUM(C9-C24)</f>
        <v>-5924285.5699999928</v>
      </c>
      <c r="D30" s="965">
        <f>SUM(D9-D24)</f>
        <v>-4028746.75</v>
      </c>
      <c r="E30" s="991"/>
    </row>
    <row r="31" spans="1:5" ht="15.75" thickBot="1">
      <c r="A31" s="975">
        <v>4</v>
      </c>
      <c r="B31" s="976" t="s">
        <v>507</v>
      </c>
      <c r="C31" s="965">
        <f>SUM(C33+C35)</f>
        <v>11217324.57</v>
      </c>
      <c r="D31" s="965">
        <f>SUM(D33+D35)</f>
        <v>11217324.57</v>
      </c>
      <c r="E31" s="992">
        <f>SUM(D31/C31)</f>
        <v>1</v>
      </c>
    </row>
    <row r="32" spans="1:5">
      <c r="A32" s="987" t="s">
        <v>487</v>
      </c>
      <c r="B32" s="987"/>
      <c r="C32" s="987"/>
      <c r="D32" s="987"/>
      <c r="E32" s="987"/>
    </row>
    <row r="33" spans="1:5">
      <c r="A33" s="200" t="s">
        <v>508</v>
      </c>
      <c r="B33" s="202" t="s">
        <v>509</v>
      </c>
      <c r="C33" s="199">
        <v>5217324.57</v>
      </c>
      <c r="D33" s="199">
        <v>5217324.57</v>
      </c>
      <c r="E33" s="201">
        <f>SUM(D33/C33)</f>
        <v>1</v>
      </c>
    </row>
    <row r="34" spans="1:5">
      <c r="A34" s="200"/>
      <c r="B34" s="211" t="s">
        <v>624</v>
      </c>
      <c r="C34" s="199">
        <v>1926005.57</v>
      </c>
      <c r="D34" s="199">
        <v>30466.75</v>
      </c>
      <c r="E34" s="201">
        <f>SUM(D34/C34)</f>
        <v>1.5818619880730668E-2</v>
      </c>
    </row>
    <row r="35" spans="1:5">
      <c r="A35" s="200" t="s">
        <v>510</v>
      </c>
      <c r="B35" s="202" t="s">
        <v>511</v>
      </c>
      <c r="C35" s="199">
        <v>6000000</v>
      </c>
      <c r="D35" s="199">
        <v>6000000</v>
      </c>
      <c r="E35" s="201">
        <f>SUM(D35/C35)</f>
        <v>1</v>
      </c>
    </row>
    <row r="36" spans="1:5">
      <c r="A36" s="200" t="s">
        <v>487</v>
      </c>
      <c r="B36" s="200"/>
      <c r="C36" s="200"/>
      <c r="D36" s="200"/>
      <c r="E36" s="200"/>
    </row>
    <row r="37" spans="1:5">
      <c r="A37" s="200" t="s">
        <v>512</v>
      </c>
      <c r="B37" s="202" t="s">
        <v>513</v>
      </c>
      <c r="C37" s="199">
        <v>3998280</v>
      </c>
      <c r="D37" s="199">
        <v>3998280</v>
      </c>
      <c r="E37" s="201">
        <f>SUM(D37/C37)</f>
        <v>1</v>
      </c>
    </row>
    <row r="38" spans="1:5" ht="15" thickBot="1">
      <c r="A38" s="988" t="s">
        <v>514</v>
      </c>
      <c r="B38" s="993" t="s">
        <v>515</v>
      </c>
      <c r="C38" s="983">
        <v>0</v>
      </c>
      <c r="D38" s="994">
        <v>0</v>
      </c>
      <c r="E38" s="988"/>
    </row>
    <row r="39" spans="1:5" ht="15.75" thickBot="1">
      <c r="A39" s="975">
        <v>5</v>
      </c>
      <c r="B39" s="976" t="s">
        <v>516</v>
      </c>
      <c r="C39" s="965">
        <f>SUM(C41+C44)</f>
        <v>5293039</v>
      </c>
      <c r="D39" s="965">
        <f>SUM(D41+D44)</f>
        <v>5303039</v>
      </c>
      <c r="E39" s="992">
        <f>SUM(D39/C39)</f>
        <v>1.0018892738179332</v>
      </c>
    </row>
    <row r="40" spans="1:5">
      <c r="A40" s="987"/>
      <c r="B40" s="987" t="s">
        <v>485</v>
      </c>
      <c r="C40" s="987"/>
      <c r="D40" s="987"/>
      <c r="E40" s="987"/>
    </row>
    <row r="41" spans="1:5">
      <c r="A41" s="200" t="s">
        <v>517</v>
      </c>
      <c r="B41" s="200" t="s">
        <v>518</v>
      </c>
      <c r="C41" s="199">
        <v>4501720</v>
      </c>
      <c r="D41" s="199">
        <v>4501720</v>
      </c>
      <c r="E41" s="201">
        <f>SUM(D41/C41)</f>
        <v>1</v>
      </c>
    </row>
    <row r="42" spans="1:5">
      <c r="A42" s="200" t="s">
        <v>487</v>
      </c>
      <c r="B42" s="200"/>
      <c r="C42" s="200"/>
      <c r="D42" s="200"/>
      <c r="E42" s="200"/>
    </row>
    <row r="43" spans="1:5" ht="28.5">
      <c r="A43" s="200" t="s">
        <v>519</v>
      </c>
      <c r="B43" s="202" t="s">
        <v>520</v>
      </c>
      <c r="C43" s="212">
        <v>0</v>
      </c>
      <c r="D43" s="212">
        <v>0</v>
      </c>
      <c r="E43" s="200"/>
    </row>
    <row r="44" spans="1:5" ht="15" thickBot="1">
      <c r="A44" s="988" t="s">
        <v>521</v>
      </c>
      <c r="B44" s="993" t="s">
        <v>522</v>
      </c>
      <c r="C44" s="983">
        <v>791319</v>
      </c>
      <c r="D44" s="983">
        <v>801319</v>
      </c>
      <c r="E44" s="990">
        <f>SUM(D44/C44)</f>
        <v>1.0126371286421785</v>
      </c>
    </row>
    <row r="45" spans="1:5" ht="15.75" thickBot="1">
      <c r="A45" s="975">
        <v>6</v>
      </c>
      <c r="B45" s="976" t="s">
        <v>523</v>
      </c>
      <c r="C45" s="965">
        <v>25178200</v>
      </c>
      <c r="D45" s="965">
        <v>21631391</v>
      </c>
      <c r="E45" s="992">
        <f>SUM(D45/C45)</f>
        <v>0.85913174889388444</v>
      </c>
    </row>
    <row r="46" spans="1:5">
      <c r="A46" s="987" t="s">
        <v>524</v>
      </c>
      <c r="B46" s="987"/>
      <c r="C46" s="987"/>
      <c r="D46" s="987"/>
      <c r="E46" s="987"/>
    </row>
    <row r="47" spans="1:5">
      <c r="A47" s="200">
        <v>8</v>
      </c>
      <c r="B47" s="200" t="s">
        <v>525</v>
      </c>
      <c r="C47" s="200" t="s">
        <v>526</v>
      </c>
      <c r="D47" s="200" t="s">
        <v>526</v>
      </c>
      <c r="E47" s="200" t="s">
        <v>526</v>
      </c>
    </row>
    <row r="48" spans="1:5" ht="15" thickBot="1">
      <c r="A48" s="988" t="s">
        <v>487</v>
      </c>
      <c r="B48" s="988"/>
      <c r="C48" s="988"/>
      <c r="D48" s="988"/>
      <c r="E48" s="988"/>
    </row>
    <row r="49" spans="1:5" ht="15.75" thickBot="1">
      <c r="A49" s="975" t="s">
        <v>527</v>
      </c>
      <c r="B49" s="957" t="s">
        <v>528</v>
      </c>
      <c r="C49" s="965">
        <f>SUM(C11-C26)</f>
        <v>7397243.5399999917</v>
      </c>
      <c r="D49" s="965">
        <f>SUM(D11-D26)</f>
        <v>10205637.179999992</v>
      </c>
      <c r="E49" s="992">
        <f>SUM(D49/C49)</f>
        <v>1.3796540731441165</v>
      </c>
    </row>
    <row r="50" spans="1:5" ht="28.5">
      <c r="A50" s="987" t="s">
        <v>529</v>
      </c>
      <c r="B50" s="995" t="s">
        <v>530</v>
      </c>
      <c r="C50" s="996">
        <f>SUM(C49+C33)</f>
        <v>12614568.109999992</v>
      </c>
      <c r="D50" s="996">
        <f>SUM(D49+D33)</f>
        <v>15422961.749999993</v>
      </c>
      <c r="E50" s="997">
        <f>SUM(D50/C50)</f>
        <v>1.2226309783664882</v>
      </c>
    </row>
    <row r="51" spans="1:5">
      <c r="A51" s="200" t="s">
        <v>531</v>
      </c>
      <c r="B51" s="200"/>
      <c r="C51" s="200"/>
      <c r="D51" s="200"/>
      <c r="E51" s="200"/>
    </row>
    <row r="52" spans="1:5" ht="57">
      <c r="A52" s="200" t="s">
        <v>532</v>
      </c>
      <c r="B52" s="204" t="s">
        <v>533</v>
      </c>
      <c r="C52" s="201">
        <v>4.9399999999999999E-2</v>
      </c>
      <c r="D52" s="258" t="s">
        <v>526</v>
      </c>
      <c r="E52" s="200"/>
    </row>
    <row r="53" spans="1:5" ht="57">
      <c r="A53" s="200" t="s">
        <v>534</v>
      </c>
      <c r="B53" s="204" t="s">
        <v>535</v>
      </c>
      <c r="C53" s="201">
        <v>4.9399999999999999E-2</v>
      </c>
      <c r="D53" s="258" t="s">
        <v>526</v>
      </c>
      <c r="E53" s="200"/>
    </row>
    <row r="54" spans="1:5" ht="57">
      <c r="A54" s="200" t="s">
        <v>536</v>
      </c>
      <c r="B54" s="202" t="s">
        <v>537</v>
      </c>
      <c r="C54" s="201">
        <v>9.64E-2</v>
      </c>
      <c r="D54" s="258" t="s">
        <v>526</v>
      </c>
      <c r="E54" s="200"/>
    </row>
    <row r="55" spans="1:5" ht="57.75" thickBot="1">
      <c r="A55" s="988" t="s">
        <v>538</v>
      </c>
      <c r="B55" s="993" t="s">
        <v>539</v>
      </c>
      <c r="C55" s="990">
        <v>0.104</v>
      </c>
      <c r="D55" s="998" t="s">
        <v>526</v>
      </c>
      <c r="E55" s="988"/>
    </row>
    <row r="56" spans="1:5" ht="29.25" customHeight="1" thickBot="1">
      <c r="A56" s="1125" t="s">
        <v>540</v>
      </c>
      <c r="B56" s="1126"/>
      <c r="C56" s="1127"/>
      <c r="D56" s="1000"/>
      <c r="E56" s="1001"/>
    </row>
    <row r="57" spans="1:5">
      <c r="A57" s="987" t="s">
        <v>541</v>
      </c>
      <c r="B57" s="995" t="s">
        <v>542</v>
      </c>
      <c r="C57" s="996">
        <v>26556951.620000001</v>
      </c>
      <c r="D57" s="999">
        <v>26207614.260000002</v>
      </c>
      <c r="E57" s="997">
        <f>SUM(D57/C57)</f>
        <v>0.98684572819205219</v>
      </c>
    </row>
    <row r="58" spans="1:5">
      <c r="A58" s="200" t="s">
        <v>543</v>
      </c>
      <c r="B58" s="202" t="s">
        <v>544</v>
      </c>
      <c r="C58" s="199">
        <v>3761278.06</v>
      </c>
      <c r="D58" s="199">
        <v>3714988.63</v>
      </c>
      <c r="E58" s="201">
        <f>SUM(D58/C58)</f>
        <v>0.98769316459416456</v>
      </c>
    </row>
    <row r="59" spans="1:5" ht="15">
      <c r="A59" s="937" t="s">
        <v>545</v>
      </c>
      <c r="B59" s="938" t="s">
        <v>546</v>
      </c>
      <c r="C59" s="939">
        <f>SUM(C61:C62)</f>
        <v>19447792.960000001</v>
      </c>
      <c r="D59" s="939">
        <f>SUM(D61:D62)</f>
        <v>18150023.449999999</v>
      </c>
      <c r="E59" s="940">
        <f>SUM(D59/C59)</f>
        <v>0.93326905975041796</v>
      </c>
    </row>
    <row r="60" spans="1:5">
      <c r="A60" s="200"/>
      <c r="B60" s="200" t="s">
        <v>485</v>
      </c>
      <c r="C60" s="200"/>
      <c r="D60" s="200"/>
      <c r="E60" s="200"/>
    </row>
    <row r="61" spans="1:5">
      <c r="A61" s="200" t="s">
        <v>547</v>
      </c>
      <c r="B61" s="200" t="s">
        <v>548</v>
      </c>
      <c r="C61" s="199">
        <v>1895308.66</v>
      </c>
      <c r="D61" s="187">
        <v>1481569.79</v>
      </c>
      <c r="E61" s="201">
        <f>SUM(D61/C61)</f>
        <v>0.78170369885821134</v>
      </c>
    </row>
    <row r="62" spans="1:5">
      <c r="A62" s="200" t="s">
        <v>549</v>
      </c>
      <c r="B62" s="200" t="s">
        <v>550</v>
      </c>
      <c r="C62" s="199">
        <v>17552484.300000001</v>
      </c>
      <c r="D62" s="199">
        <v>16668453.659999998</v>
      </c>
      <c r="E62" s="201">
        <f>SUM(D62/C62)</f>
        <v>0.94963501320437005</v>
      </c>
    </row>
    <row r="63" spans="1:5" ht="15">
      <c r="A63" s="937" t="s">
        <v>551</v>
      </c>
      <c r="B63" s="937" t="s">
        <v>552</v>
      </c>
      <c r="C63" s="939">
        <v>1937150</v>
      </c>
      <c r="D63" s="939">
        <v>1880050.64</v>
      </c>
      <c r="E63" s="940">
        <f>SUM(D63/C63)</f>
        <v>0.97052403789071573</v>
      </c>
    </row>
    <row r="64" spans="1:5" ht="28.5">
      <c r="A64" s="200"/>
      <c r="B64" s="202" t="s">
        <v>553</v>
      </c>
      <c r="C64" s="200"/>
      <c r="D64" s="200"/>
      <c r="E64" s="200"/>
    </row>
    <row r="65" spans="1:5" ht="30">
      <c r="A65" s="937" t="s">
        <v>554</v>
      </c>
      <c r="B65" s="938" t="s">
        <v>555</v>
      </c>
      <c r="C65" s="939">
        <v>1251933.4099999999</v>
      </c>
      <c r="D65" s="939">
        <v>1155045.4099999999</v>
      </c>
      <c r="E65" s="940">
        <f>SUM(D65/C65)</f>
        <v>0.92260930235898087</v>
      </c>
    </row>
    <row r="66" spans="1:5">
      <c r="A66" s="200" t="s">
        <v>487</v>
      </c>
      <c r="B66" s="200"/>
      <c r="C66" s="200"/>
      <c r="D66" s="200"/>
      <c r="E66" s="200"/>
    </row>
    <row r="67" spans="1:5">
      <c r="A67" s="200" t="s">
        <v>556</v>
      </c>
      <c r="B67" s="202" t="s">
        <v>557</v>
      </c>
      <c r="C67" s="199">
        <v>1243142.25</v>
      </c>
      <c r="D67" s="213">
        <v>1146254.25</v>
      </c>
      <c r="E67" s="201">
        <f>SUM(D67/C67)</f>
        <v>0.92206201663566656</v>
      </c>
    </row>
    <row r="68" spans="1:5">
      <c r="A68" s="200" t="s">
        <v>487</v>
      </c>
      <c r="B68" s="200"/>
      <c r="C68" s="200"/>
      <c r="D68" s="200"/>
      <c r="E68" s="200"/>
    </row>
    <row r="69" spans="1:5" ht="28.5">
      <c r="A69" s="200" t="s">
        <v>558</v>
      </c>
      <c r="B69" s="202" t="s">
        <v>559</v>
      </c>
      <c r="C69" s="199">
        <v>1243142.25</v>
      </c>
      <c r="D69" s="213">
        <v>1146254.25</v>
      </c>
      <c r="E69" s="201">
        <f t="shared" ref="E69:E85" si="1">SUM(D69/C69)</f>
        <v>0.92206201663566656</v>
      </c>
    </row>
    <row r="70" spans="1:5" ht="30">
      <c r="A70" s="937" t="s">
        <v>560</v>
      </c>
      <c r="B70" s="938" t="s">
        <v>561</v>
      </c>
      <c r="C70" s="939">
        <v>7114442.9199999999</v>
      </c>
      <c r="D70" s="939">
        <v>5118483.7699999996</v>
      </c>
      <c r="E70" s="940">
        <f t="shared" si="1"/>
        <v>0.71944969234499101</v>
      </c>
    </row>
    <row r="71" spans="1:5">
      <c r="A71" s="200" t="s">
        <v>487</v>
      </c>
      <c r="B71" s="200"/>
      <c r="C71" s="200"/>
      <c r="D71" s="200"/>
      <c r="E71" s="201"/>
    </row>
    <row r="72" spans="1:5">
      <c r="A72" s="200" t="s">
        <v>562</v>
      </c>
      <c r="B72" s="202" t="s">
        <v>557</v>
      </c>
      <c r="C72" s="199">
        <v>7114442.9199999999</v>
      </c>
      <c r="D72" s="199">
        <v>5118483.7699999996</v>
      </c>
      <c r="E72" s="201">
        <f t="shared" si="1"/>
        <v>0.71944969234499101</v>
      </c>
    </row>
    <row r="73" spans="1:5">
      <c r="A73" s="200" t="s">
        <v>487</v>
      </c>
      <c r="B73" s="200"/>
      <c r="C73" s="200"/>
      <c r="D73" s="200"/>
      <c r="E73" s="200"/>
    </row>
    <row r="74" spans="1:5" ht="28.5">
      <c r="A74" s="200" t="s">
        <v>563</v>
      </c>
      <c r="B74" s="202" t="s">
        <v>559</v>
      </c>
      <c r="C74" s="199">
        <v>7114442.9199999999</v>
      </c>
      <c r="D74" s="199">
        <v>5118483.7699999996</v>
      </c>
      <c r="E74" s="201">
        <f t="shared" si="1"/>
        <v>0.71944969234499101</v>
      </c>
    </row>
    <row r="75" spans="1:5" ht="30">
      <c r="A75" s="937" t="s">
        <v>564</v>
      </c>
      <c r="B75" s="938" t="s">
        <v>565</v>
      </c>
      <c r="C75" s="939">
        <v>1816808.66</v>
      </c>
      <c r="D75" s="939">
        <v>1444733.79</v>
      </c>
      <c r="E75" s="201">
        <f t="shared" si="1"/>
        <v>0.79520415209821826</v>
      </c>
    </row>
    <row r="76" spans="1:5">
      <c r="A76" s="200" t="s">
        <v>487</v>
      </c>
      <c r="B76" s="200"/>
      <c r="C76" s="200"/>
      <c r="D76" s="200"/>
      <c r="E76" s="200"/>
    </row>
    <row r="77" spans="1:5">
      <c r="A77" s="200" t="s">
        <v>566</v>
      </c>
      <c r="B77" s="202" t="s">
        <v>567</v>
      </c>
      <c r="C77" s="199">
        <v>1442181.36</v>
      </c>
      <c r="D77" s="577">
        <v>1088188.99</v>
      </c>
      <c r="E77" s="201">
        <f t="shared" si="1"/>
        <v>0.75454379052576293</v>
      </c>
    </row>
    <row r="78" spans="1:5" ht="42.75">
      <c r="A78" s="200" t="s">
        <v>568</v>
      </c>
      <c r="B78" s="202" t="s">
        <v>569</v>
      </c>
      <c r="C78" s="199">
        <v>1816808.66</v>
      </c>
      <c r="D78" s="199">
        <v>1444733.79</v>
      </c>
      <c r="E78" s="201">
        <f t="shared" si="1"/>
        <v>0.79520415209821826</v>
      </c>
    </row>
    <row r="79" spans="1:5" ht="30">
      <c r="A79" s="937" t="s">
        <v>570</v>
      </c>
      <c r="B79" s="938" t="s">
        <v>571</v>
      </c>
      <c r="C79" s="939">
        <v>12445496.33</v>
      </c>
      <c r="D79" s="939">
        <v>11890821.279999999</v>
      </c>
      <c r="E79" s="940">
        <f t="shared" si="1"/>
        <v>0.95543166497402354</v>
      </c>
    </row>
    <row r="80" spans="1:5">
      <c r="A80" s="200" t="s">
        <v>487</v>
      </c>
      <c r="B80" s="200"/>
      <c r="C80" s="199"/>
      <c r="D80" s="200"/>
      <c r="E80" s="200"/>
    </row>
    <row r="81" spans="1:5">
      <c r="A81" s="200" t="s">
        <v>572</v>
      </c>
      <c r="B81" s="202" t="s">
        <v>567</v>
      </c>
      <c r="C81" s="199">
        <v>7116095.7000000002</v>
      </c>
      <c r="D81" s="199">
        <v>6966512.6799999997</v>
      </c>
      <c r="E81" s="198">
        <f t="shared" si="1"/>
        <v>0.97897962221053314</v>
      </c>
    </row>
    <row r="82" spans="1:5" ht="42.75">
      <c r="A82" s="200" t="s">
        <v>573</v>
      </c>
      <c r="B82" s="202" t="s">
        <v>574</v>
      </c>
      <c r="C82" s="199">
        <v>12445496.33</v>
      </c>
      <c r="D82" s="199">
        <v>11811890.279999999</v>
      </c>
      <c r="E82" s="198">
        <f t="shared" si="1"/>
        <v>0.94908953140963237</v>
      </c>
    </row>
    <row r="83" spans="1:5" ht="42.75">
      <c r="A83" s="200" t="s">
        <v>575</v>
      </c>
      <c r="B83" s="202" t="s">
        <v>576</v>
      </c>
      <c r="C83" s="199">
        <v>5704027.9299999997</v>
      </c>
      <c r="D83" s="199">
        <v>4924308.5999999996</v>
      </c>
      <c r="E83" s="198">
        <f t="shared" si="1"/>
        <v>0.86330373210497235</v>
      </c>
    </row>
    <row r="84" spans="1:5">
      <c r="A84" s="200" t="s">
        <v>487</v>
      </c>
      <c r="B84" s="200"/>
      <c r="C84" s="200"/>
      <c r="D84" s="200"/>
      <c r="E84" s="200"/>
    </row>
    <row r="85" spans="1:5">
      <c r="A85" s="200" t="s">
        <v>577</v>
      </c>
      <c r="B85" s="202" t="s">
        <v>578</v>
      </c>
      <c r="C85" s="199">
        <v>5704027.9299999997</v>
      </c>
      <c r="D85" s="199">
        <v>4845377.5999999996</v>
      </c>
      <c r="E85" s="198">
        <f t="shared" si="1"/>
        <v>0.8494659667628941</v>
      </c>
    </row>
    <row r="86" spans="1:5" ht="15" thickBot="1">
      <c r="A86" s="988"/>
      <c r="B86" s="993" t="s">
        <v>579</v>
      </c>
      <c r="C86" s="988"/>
      <c r="D86" s="988"/>
      <c r="E86" s="988"/>
    </row>
    <row r="87" spans="1:5" ht="45.75" thickBot="1">
      <c r="A87" s="975" t="s">
        <v>580</v>
      </c>
      <c r="B87" s="957" t="s">
        <v>581</v>
      </c>
      <c r="C87" s="965">
        <v>4501720</v>
      </c>
      <c r="D87" s="965">
        <v>4501720</v>
      </c>
      <c r="E87" s="992">
        <f>SUM(D87/C87)</f>
        <v>1</v>
      </c>
    </row>
  </sheetData>
  <mergeCells count="6">
    <mergeCell ref="E4:E7"/>
    <mergeCell ref="A56:C56"/>
    <mergeCell ref="A4:A7"/>
    <mergeCell ref="B4:B7"/>
    <mergeCell ref="C4:C7"/>
    <mergeCell ref="D4:D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41"/>
  <sheetViews>
    <sheetView workbookViewId="0">
      <selection activeCell="J15" sqref="J15"/>
    </sheetView>
  </sheetViews>
  <sheetFormatPr defaultRowHeight="14.25"/>
  <cols>
    <col min="1" max="1" width="4.5" customWidth="1"/>
    <col min="2" max="2" width="12.125" customWidth="1"/>
    <col min="3" max="3" width="18.375" customWidth="1"/>
    <col min="4" max="4" width="5.25" customWidth="1"/>
    <col min="5" max="5" width="5.75" customWidth="1"/>
    <col min="6" max="6" width="6.875" customWidth="1"/>
    <col min="7" max="7" width="5.625" customWidth="1"/>
    <col min="8" max="8" width="11.625" customWidth="1"/>
    <col min="9" max="10" width="10.375" customWidth="1"/>
    <col min="11" max="11" width="11.375" customWidth="1"/>
    <col min="12" max="12" width="10.75" customWidth="1"/>
    <col min="13" max="13" width="9.875" bestFit="1" customWidth="1"/>
    <col min="14" max="14" width="8.5" customWidth="1"/>
  </cols>
  <sheetData>
    <row r="1" spans="1:14">
      <c r="M1" s="3" t="s">
        <v>700</v>
      </c>
    </row>
    <row r="3" spans="1:14" ht="15">
      <c r="A3" s="214"/>
      <c r="B3" s="154" t="s">
        <v>1016</v>
      </c>
      <c r="C3" s="154"/>
      <c r="D3" s="154"/>
      <c r="E3" s="214"/>
      <c r="F3" s="214"/>
      <c r="G3" s="214"/>
      <c r="H3" s="214"/>
      <c r="I3" s="95"/>
      <c r="J3" s="214"/>
      <c r="K3" s="214"/>
    </row>
    <row r="4" spans="1:14" ht="15" thickBot="1"/>
    <row r="5" spans="1:14" ht="15">
      <c r="A5" s="1161" t="s">
        <v>482</v>
      </c>
      <c r="B5" s="1153" t="s">
        <v>625</v>
      </c>
      <c r="C5" s="1153" t="s">
        <v>626</v>
      </c>
      <c r="D5" s="1153" t="s">
        <v>627</v>
      </c>
      <c r="E5" s="1153" t="s">
        <v>628</v>
      </c>
      <c r="F5" s="1153"/>
      <c r="G5" s="1153"/>
      <c r="H5" s="1153" t="s">
        <v>1017</v>
      </c>
      <c r="I5" s="1153" t="s">
        <v>751</v>
      </c>
      <c r="J5" s="1155" t="s">
        <v>752</v>
      </c>
      <c r="K5" s="1157" t="s">
        <v>1018</v>
      </c>
      <c r="L5" s="1153" t="s">
        <v>751</v>
      </c>
      <c r="M5" s="1155" t="s">
        <v>752</v>
      </c>
      <c r="N5" s="1151" t="s">
        <v>409</v>
      </c>
    </row>
    <row r="6" spans="1:14" ht="60" customHeight="1" thickBot="1">
      <c r="A6" s="1162"/>
      <c r="B6" s="1154"/>
      <c r="C6" s="1154"/>
      <c r="D6" s="1154"/>
      <c r="E6" s="746" t="s">
        <v>629</v>
      </c>
      <c r="F6" s="746" t="s">
        <v>753</v>
      </c>
      <c r="G6" s="746" t="s">
        <v>342</v>
      </c>
      <c r="H6" s="1154"/>
      <c r="I6" s="1154"/>
      <c r="J6" s="1156"/>
      <c r="K6" s="1158"/>
      <c r="L6" s="1154"/>
      <c r="M6" s="1156"/>
      <c r="N6" s="1152"/>
    </row>
    <row r="7" spans="1:14">
      <c r="A7" s="251">
        <v>1</v>
      </c>
      <c r="B7" s="252">
        <v>2</v>
      </c>
      <c r="C7" s="252">
        <v>3</v>
      </c>
      <c r="D7" s="253">
        <v>4</v>
      </c>
      <c r="E7" s="253">
        <v>5</v>
      </c>
      <c r="F7" s="253">
        <v>6</v>
      </c>
      <c r="G7" s="253">
        <v>7</v>
      </c>
      <c r="H7" s="254">
        <v>8</v>
      </c>
      <c r="I7" s="668">
        <v>9</v>
      </c>
      <c r="J7" s="668">
        <v>10</v>
      </c>
      <c r="K7" s="669">
        <v>11</v>
      </c>
      <c r="L7" s="669">
        <v>12</v>
      </c>
      <c r="M7" s="670">
        <v>13</v>
      </c>
      <c r="N7" s="669">
        <v>14</v>
      </c>
    </row>
    <row r="8" spans="1:14" ht="15">
      <c r="A8" s="671">
        <v>1</v>
      </c>
      <c r="B8" s="671" t="s">
        <v>630</v>
      </c>
      <c r="C8" s="672"/>
      <c r="D8" s="673"/>
      <c r="E8" s="672"/>
      <c r="F8" s="672"/>
      <c r="G8" s="672"/>
      <c r="H8" s="674">
        <f t="shared" ref="H8:M8" si="0">SUM(H9+H13+H18)</f>
        <v>27749.47</v>
      </c>
      <c r="I8" s="674">
        <f t="shared" si="0"/>
        <v>16000</v>
      </c>
      <c r="J8" s="674">
        <f t="shared" si="0"/>
        <v>11749.47</v>
      </c>
      <c r="K8" s="654">
        <f t="shared" si="0"/>
        <v>27749.47</v>
      </c>
      <c r="L8" s="654">
        <f t="shared" si="0"/>
        <v>16000</v>
      </c>
      <c r="M8" s="659">
        <f t="shared" si="0"/>
        <v>11749.47</v>
      </c>
      <c r="N8" s="660">
        <f>SUM(K8/H8)</f>
        <v>1</v>
      </c>
    </row>
    <row r="9" spans="1:14" ht="30">
      <c r="A9" s="436" t="s">
        <v>446</v>
      </c>
      <c r="B9" s="436"/>
      <c r="C9" s="437" t="s">
        <v>211</v>
      </c>
      <c r="D9" s="438"/>
      <c r="E9" s="438">
        <v>600</v>
      </c>
      <c r="F9" s="438"/>
      <c r="G9" s="438"/>
      <c r="H9" s="439">
        <f t="shared" ref="H9:M11" si="1">SUM(H10)</f>
        <v>10000</v>
      </c>
      <c r="I9" s="440">
        <f t="shared" si="1"/>
        <v>10000</v>
      </c>
      <c r="J9" s="441">
        <f t="shared" si="1"/>
        <v>0</v>
      </c>
      <c r="K9" s="541">
        <f t="shared" si="1"/>
        <v>10000</v>
      </c>
      <c r="L9" s="541">
        <f t="shared" si="1"/>
        <v>10000</v>
      </c>
      <c r="M9" s="542">
        <f t="shared" si="1"/>
        <v>0</v>
      </c>
      <c r="N9" s="543">
        <f t="shared" ref="N9:N72" si="2">SUM(K9/H9)</f>
        <v>1</v>
      </c>
    </row>
    <row r="10" spans="1:14">
      <c r="A10" s="436"/>
      <c r="B10" s="436"/>
      <c r="C10" s="442" t="s">
        <v>877</v>
      </c>
      <c r="D10" s="442"/>
      <c r="E10" s="436"/>
      <c r="F10" s="436">
        <v>60017</v>
      </c>
      <c r="G10" s="436"/>
      <c r="H10" s="443">
        <f t="shared" si="1"/>
        <v>10000</v>
      </c>
      <c r="I10" s="444">
        <f t="shared" si="1"/>
        <v>10000</v>
      </c>
      <c r="J10" s="445">
        <f t="shared" si="1"/>
        <v>0</v>
      </c>
      <c r="K10" s="534">
        <f t="shared" si="1"/>
        <v>10000</v>
      </c>
      <c r="L10" s="535">
        <f t="shared" si="1"/>
        <v>10000</v>
      </c>
      <c r="M10" s="536">
        <f t="shared" si="1"/>
        <v>0</v>
      </c>
      <c r="N10" s="537">
        <f t="shared" si="2"/>
        <v>1</v>
      </c>
    </row>
    <row r="11" spans="1:14" ht="28.5">
      <c r="A11" s="436"/>
      <c r="B11" s="436"/>
      <c r="C11" s="442" t="s">
        <v>878</v>
      </c>
      <c r="D11" s="442"/>
      <c r="E11" s="436"/>
      <c r="F11" s="436"/>
      <c r="G11" s="436">
        <v>4270</v>
      </c>
      <c r="H11" s="443">
        <f t="shared" si="1"/>
        <v>10000</v>
      </c>
      <c r="I11" s="444">
        <f t="shared" si="1"/>
        <v>10000</v>
      </c>
      <c r="J11" s="445">
        <f t="shared" si="1"/>
        <v>0</v>
      </c>
      <c r="K11" s="534">
        <f t="shared" si="1"/>
        <v>10000</v>
      </c>
      <c r="L11" s="535">
        <f t="shared" si="1"/>
        <v>10000</v>
      </c>
      <c r="M11" s="536">
        <f t="shared" si="1"/>
        <v>0</v>
      </c>
      <c r="N11" s="537">
        <f t="shared" si="2"/>
        <v>1</v>
      </c>
    </row>
    <row r="12" spans="1:14" ht="42.75">
      <c r="A12" s="436"/>
      <c r="B12" s="436"/>
      <c r="C12" s="446" t="s">
        <v>879</v>
      </c>
      <c r="D12" s="1147" t="s">
        <v>631</v>
      </c>
      <c r="E12" s="1148"/>
      <c r="F12" s="436"/>
      <c r="G12" s="436"/>
      <c r="H12" s="447">
        <v>10000</v>
      </c>
      <c r="I12" s="447">
        <v>10000</v>
      </c>
      <c r="J12" s="448">
        <v>0</v>
      </c>
      <c r="K12" s="534">
        <v>10000</v>
      </c>
      <c r="L12" s="538">
        <v>10000</v>
      </c>
      <c r="M12" s="539">
        <v>0</v>
      </c>
      <c r="N12" s="540">
        <f t="shared" si="2"/>
        <v>1</v>
      </c>
    </row>
    <row r="13" spans="1:14" ht="45">
      <c r="A13" s="436" t="s">
        <v>462</v>
      </c>
      <c r="B13" s="436"/>
      <c r="C13" s="437" t="s">
        <v>324</v>
      </c>
      <c r="D13" s="437"/>
      <c r="E13" s="438">
        <v>921</v>
      </c>
      <c r="F13" s="438"/>
      <c r="G13" s="438"/>
      <c r="H13" s="439">
        <f t="shared" ref="H13:M14" si="3">SUM(H14)</f>
        <v>6000</v>
      </c>
      <c r="I13" s="440">
        <f t="shared" si="3"/>
        <v>6000</v>
      </c>
      <c r="J13" s="441">
        <f t="shared" si="3"/>
        <v>0</v>
      </c>
      <c r="K13" s="541">
        <f t="shared" si="3"/>
        <v>6000</v>
      </c>
      <c r="L13" s="541">
        <f t="shared" si="3"/>
        <v>6000</v>
      </c>
      <c r="M13" s="542">
        <f t="shared" si="3"/>
        <v>0</v>
      </c>
      <c r="N13" s="543">
        <f t="shared" si="2"/>
        <v>1</v>
      </c>
    </row>
    <row r="14" spans="1:14" ht="42.75">
      <c r="A14" s="436"/>
      <c r="B14" s="436"/>
      <c r="C14" s="442" t="s">
        <v>330</v>
      </c>
      <c r="D14" s="442"/>
      <c r="E14" s="436"/>
      <c r="F14" s="436">
        <v>92109</v>
      </c>
      <c r="G14" s="436"/>
      <c r="H14" s="443">
        <f t="shared" si="3"/>
        <v>6000</v>
      </c>
      <c r="I14" s="444">
        <f t="shared" si="3"/>
        <v>6000</v>
      </c>
      <c r="J14" s="445">
        <f t="shared" si="3"/>
        <v>0</v>
      </c>
      <c r="K14" s="534">
        <f t="shared" si="3"/>
        <v>6000</v>
      </c>
      <c r="L14" s="535">
        <f t="shared" si="3"/>
        <v>6000</v>
      </c>
      <c r="M14" s="536">
        <f t="shared" si="3"/>
        <v>0</v>
      </c>
      <c r="N14" s="537">
        <f t="shared" si="2"/>
        <v>1</v>
      </c>
    </row>
    <row r="15" spans="1:14" ht="28.5">
      <c r="A15" s="436"/>
      <c r="B15" s="436"/>
      <c r="C15" s="442" t="s">
        <v>755</v>
      </c>
      <c r="D15" s="442"/>
      <c r="E15" s="436"/>
      <c r="F15" s="436"/>
      <c r="G15" s="436">
        <v>4210</v>
      </c>
      <c r="H15" s="443">
        <f t="shared" ref="H15:M15" si="4">SUM(H16:H17)</f>
        <v>6000</v>
      </c>
      <c r="I15" s="444">
        <f t="shared" si="4"/>
        <v>6000</v>
      </c>
      <c r="J15" s="445">
        <f t="shared" si="4"/>
        <v>0</v>
      </c>
      <c r="K15" s="534">
        <f t="shared" si="4"/>
        <v>6000</v>
      </c>
      <c r="L15" s="535">
        <f t="shared" si="4"/>
        <v>6000</v>
      </c>
      <c r="M15" s="536">
        <f t="shared" si="4"/>
        <v>0</v>
      </c>
      <c r="N15" s="537">
        <f t="shared" si="2"/>
        <v>1</v>
      </c>
    </row>
    <row r="16" spans="1:14" ht="71.25" customHeight="1">
      <c r="A16" s="449"/>
      <c r="B16" s="436"/>
      <c r="C16" s="450" t="s">
        <v>880</v>
      </c>
      <c r="D16" s="1141" t="s">
        <v>750</v>
      </c>
      <c r="E16" s="1142"/>
      <c r="F16" s="436"/>
      <c r="G16" s="436"/>
      <c r="H16" s="452">
        <v>4000</v>
      </c>
      <c r="I16" s="452">
        <v>4000</v>
      </c>
      <c r="J16" s="448">
        <v>0</v>
      </c>
      <c r="K16" s="452">
        <v>4000</v>
      </c>
      <c r="L16" s="452">
        <v>4000</v>
      </c>
      <c r="M16" s="539">
        <v>0</v>
      </c>
      <c r="N16" s="540">
        <f t="shared" si="2"/>
        <v>1</v>
      </c>
    </row>
    <row r="17" spans="1:14" ht="71.25">
      <c r="A17" s="453"/>
      <c r="B17" s="436"/>
      <c r="C17" s="450" t="s">
        <v>881</v>
      </c>
      <c r="D17" s="1141" t="s">
        <v>750</v>
      </c>
      <c r="E17" s="1142"/>
      <c r="F17" s="436"/>
      <c r="G17" s="436"/>
      <c r="H17" s="452">
        <v>2000</v>
      </c>
      <c r="I17" s="452">
        <v>2000</v>
      </c>
      <c r="J17" s="448">
        <v>0</v>
      </c>
      <c r="K17" s="452">
        <v>2000</v>
      </c>
      <c r="L17" s="452">
        <v>2000</v>
      </c>
      <c r="M17" s="536">
        <v>0</v>
      </c>
      <c r="N17" s="540">
        <f t="shared" si="2"/>
        <v>1</v>
      </c>
    </row>
    <row r="18" spans="1:14" ht="60">
      <c r="A18" s="436" t="s">
        <v>465</v>
      </c>
      <c r="B18" s="436"/>
      <c r="C18" s="437" t="s">
        <v>754</v>
      </c>
      <c r="D18" s="437"/>
      <c r="E18" s="438">
        <v>900</v>
      </c>
      <c r="F18" s="438"/>
      <c r="G18" s="438"/>
      <c r="H18" s="454">
        <f t="shared" ref="H18:M20" si="5">SUM(H19)</f>
        <v>11749.47</v>
      </c>
      <c r="I18" s="440">
        <f t="shared" si="5"/>
        <v>0</v>
      </c>
      <c r="J18" s="441">
        <f t="shared" si="5"/>
        <v>11749.47</v>
      </c>
      <c r="K18" s="541">
        <f t="shared" si="5"/>
        <v>11749.47</v>
      </c>
      <c r="L18" s="541">
        <f t="shared" si="5"/>
        <v>0</v>
      </c>
      <c r="M18" s="542">
        <f t="shared" si="5"/>
        <v>11749.47</v>
      </c>
      <c r="N18" s="543">
        <f t="shared" si="2"/>
        <v>1</v>
      </c>
    </row>
    <row r="19" spans="1:14" ht="28.5">
      <c r="A19" s="436"/>
      <c r="B19" s="436"/>
      <c r="C19" s="442" t="s">
        <v>10</v>
      </c>
      <c r="D19" s="442"/>
      <c r="E19" s="436"/>
      <c r="F19" s="436">
        <v>90095</v>
      </c>
      <c r="G19" s="436"/>
      <c r="H19" s="455">
        <f t="shared" si="5"/>
        <v>11749.47</v>
      </c>
      <c r="I19" s="444">
        <f t="shared" si="5"/>
        <v>0</v>
      </c>
      <c r="J19" s="445">
        <f t="shared" si="5"/>
        <v>11749.47</v>
      </c>
      <c r="K19" s="534">
        <f t="shared" si="5"/>
        <v>11749.47</v>
      </c>
      <c r="L19" s="535">
        <f t="shared" si="5"/>
        <v>0</v>
      </c>
      <c r="M19" s="536">
        <f t="shared" si="5"/>
        <v>11749.47</v>
      </c>
      <c r="N19" s="537">
        <f t="shared" si="2"/>
        <v>1</v>
      </c>
    </row>
    <row r="20" spans="1:14" ht="57">
      <c r="A20" s="436"/>
      <c r="B20" s="436"/>
      <c r="C20" s="442" t="s">
        <v>222</v>
      </c>
      <c r="D20" s="442"/>
      <c r="E20" s="436"/>
      <c r="F20" s="436"/>
      <c r="G20" s="436">
        <v>6050</v>
      </c>
      <c r="H20" s="455">
        <f>SUM(H21)</f>
        <v>11749.47</v>
      </c>
      <c r="I20" s="444">
        <f t="shared" si="5"/>
        <v>0</v>
      </c>
      <c r="J20" s="445">
        <f t="shared" si="5"/>
        <v>11749.47</v>
      </c>
      <c r="K20" s="534">
        <f>SUM(K21)</f>
        <v>11749.47</v>
      </c>
      <c r="L20" s="538">
        <f t="shared" si="5"/>
        <v>0</v>
      </c>
      <c r="M20" s="539">
        <f t="shared" si="5"/>
        <v>11749.47</v>
      </c>
      <c r="N20" s="540">
        <f t="shared" si="2"/>
        <v>1</v>
      </c>
    </row>
    <row r="21" spans="1:14" ht="85.5">
      <c r="A21" s="449"/>
      <c r="B21" s="436"/>
      <c r="C21" s="329" t="s">
        <v>882</v>
      </c>
      <c r="D21" s="1141" t="s">
        <v>750</v>
      </c>
      <c r="E21" s="1142"/>
      <c r="F21" s="456"/>
      <c r="G21" s="456"/>
      <c r="H21" s="457">
        <v>11749.47</v>
      </c>
      <c r="I21" s="458">
        <v>0</v>
      </c>
      <c r="J21" s="459">
        <v>11749.47</v>
      </c>
      <c r="K21" s="459">
        <v>11749.47</v>
      </c>
      <c r="L21" s="563">
        <v>0</v>
      </c>
      <c r="M21" s="459">
        <v>11749.47</v>
      </c>
      <c r="N21" s="559">
        <f t="shared" si="2"/>
        <v>1</v>
      </c>
    </row>
    <row r="22" spans="1:14" ht="15">
      <c r="A22" s="661">
        <v>2</v>
      </c>
      <c r="B22" s="661" t="s">
        <v>632</v>
      </c>
      <c r="C22" s="662"/>
      <c r="D22" s="662"/>
      <c r="E22" s="661"/>
      <c r="F22" s="661"/>
      <c r="G22" s="661"/>
      <c r="H22" s="663">
        <f t="shared" ref="H22:M22" si="6">H23+H27</f>
        <v>30555.39</v>
      </c>
      <c r="I22" s="657">
        <f t="shared" si="6"/>
        <v>20000</v>
      </c>
      <c r="J22" s="658">
        <f t="shared" si="6"/>
        <v>10555.39</v>
      </c>
      <c r="K22" s="664">
        <f t="shared" si="6"/>
        <v>30555.39</v>
      </c>
      <c r="L22" s="664">
        <f t="shared" si="6"/>
        <v>20000</v>
      </c>
      <c r="M22" s="665">
        <f t="shared" si="6"/>
        <v>10555.39</v>
      </c>
      <c r="N22" s="666">
        <f t="shared" si="2"/>
        <v>1</v>
      </c>
    </row>
    <row r="23" spans="1:14" ht="30">
      <c r="A23" s="453" t="s">
        <v>503</v>
      </c>
      <c r="B23" s="453"/>
      <c r="C23" s="465" t="s">
        <v>211</v>
      </c>
      <c r="D23" s="465"/>
      <c r="E23" s="466">
        <v>600</v>
      </c>
      <c r="F23" s="466"/>
      <c r="G23" s="466"/>
      <c r="H23" s="454">
        <f t="shared" ref="H23:M25" si="7">SUM(H24)</f>
        <v>20000</v>
      </c>
      <c r="I23" s="440">
        <f t="shared" si="7"/>
        <v>20000</v>
      </c>
      <c r="J23" s="441">
        <f t="shared" si="7"/>
        <v>0</v>
      </c>
      <c r="K23" s="541">
        <f t="shared" si="7"/>
        <v>20000</v>
      </c>
      <c r="L23" s="541">
        <f t="shared" si="7"/>
        <v>20000</v>
      </c>
      <c r="M23" s="542">
        <f t="shared" si="7"/>
        <v>0</v>
      </c>
      <c r="N23" s="543">
        <f t="shared" si="2"/>
        <v>1</v>
      </c>
    </row>
    <row r="24" spans="1:14">
      <c r="A24" s="453"/>
      <c r="B24" s="453"/>
      <c r="C24" s="442" t="s">
        <v>877</v>
      </c>
      <c r="D24" s="467"/>
      <c r="E24" s="453"/>
      <c r="F24" s="453">
        <v>60017</v>
      </c>
      <c r="G24" s="453"/>
      <c r="H24" s="455">
        <f t="shared" si="7"/>
        <v>20000</v>
      </c>
      <c r="I24" s="444">
        <f t="shared" si="7"/>
        <v>20000</v>
      </c>
      <c r="J24" s="445">
        <f t="shared" si="7"/>
        <v>0</v>
      </c>
      <c r="K24" s="534">
        <f t="shared" si="7"/>
        <v>20000</v>
      </c>
      <c r="L24" s="535">
        <f t="shared" si="7"/>
        <v>20000</v>
      </c>
      <c r="M24" s="536">
        <f t="shared" si="7"/>
        <v>0</v>
      </c>
      <c r="N24" s="537">
        <f t="shared" si="2"/>
        <v>1</v>
      </c>
    </row>
    <row r="25" spans="1:14" ht="28.5">
      <c r="A25" s="453"/>
      <c r="B25" s="453"/>
      <c r="C25" s="442" t="s">
        <v>878</v>
      </c>
      <c r="D25" s="467"/>
      <c r="E25" s="453"/>
      <c r="F25" s="453"/>
      <c r="G25" s="453">
        <v>4270</v>
      </c>
      <c r="H25" s="455">
        <f t="shared" si="7"/>
        <v>20000</v>
      </c>
      <c r="I25" s="444">
        <f t="shared" si="7"/>
        <v>20000</v>
      </c>
      <c r="J25" s="445">
        <f t="shared" si="7"/>
        <v>0</v>
      </c>
      <c r="K25" s="534">
        <f t="shared" si="7"/>
        <v>20000</v>
      </c>
      <c r="L25" s="547">
        <f t="shared" si="7"/>
        <v>20000</v>
      </c>
      <c r="M25" s="539">
        <f t="shared" si="7"/>
        <v>0</v>
      </c>
      <c r="N25" s="537">
        <f t="shared" si="2"/>
        <v>1</v>
      </c>
    </row>
    <row r="26" spans="1:14" ht="42.75">
      <c r="A26" s="449"/>
      <c r="B26" s="453"/>
      <c r="C26" s="468" t="s">
        <v>883</v>
      </c>
      <c r="D26" s="1147" t="s">
        <v>631</v>
      </c>
      <c r="E26" s="1148"/>
      <c r="F26" s="453"/>
      <c r="G26" s="453"/>
      <c r="H26" s="676">
        <v>20000</v>
      </c>
      <c r="I26" s="676">
        <v>20000</v>
      </c>
      <c r="J26" s="448">
        <v>0</v>
      </c>
      <c r="K26" s="676">
        <v>20000</v>
      </c>
      <c r="L26" s="676">
        <v>20000</v>
      </c>
      <c r="M26" s="539">
        <v>0</v>
      </c>
      <c r="N26" s="540">
        <f t="shared" si="2"/>
        <v>1</v>
      </c>
    </row>
    <row r="27" spans="1:14" ht="60">
      <c r="A27" s="453" t="s">
        <v>505</v>
      </c>
      <c r="B27" s="453"/>
      <c r="C27" s="465" t="s">
        <v>754</v>
      </c>
      <c r="D27" s="465"/>
      <c r="E27" s="466">
        <v>900</v>
      </c>
      <c r="F27" s="466"/>
      <c r="G27" s="466"/>
      <c r="H27" s="454">
        <f t="shared" ref="H27:M29" si="8">SUM(H28)</f>
        <v>10555.39</v>
      </c>
      <c r="I27" s="440">
        <f t="shared" si="8"/>
        <v>0</v>
      </c>
      <c r="J27" s="441">
        <f t="shared" si="8"/>
        <v>10555.39</v>
      </c>
      <c r="K27" s="541">
        <f t="shared" si="8"/>
        <v>10555.39</v>
      </c>
      <c r="L27" s="541">
        <f t="shared" si="8"/>
        <v>0</v>
      </c>
      <c r="M27" s="542">
        <f t="shared" si="8"/>
        <v>10555.39</v>
      </c>
      <c r="N27" s="543">
        <f t="shared" si="2"/>
        <v>1</v>
      </c>
    </row>
    <row r="28" spans="1:14" ht="28.5">
      <c r="A28" s="469"/>
      <c r="B28" s="453"/>
      <c r="C28" s="467" t="s">
        <v>210</v>
      </c>
      <c r="D28" s="467"/>
      <c r="E28" s="453"/>
      <c r="F28" s="453">
        <v>90095</v>
      </c>
      <c r="G28" s="453"/>
      <c r="H28" s="455">
        <f t="shared" si="8"/>
        <v>10555.39</v>
      </c>
      <c r="I28" s="444">
        <f t="shared" si="8"/>
        <v>0</v>
      </c>
      <c r="J28" s="445">
        <f t="shared" si="8"/>
        <v>10555.39</v>
      </c>
      <c r="K28" s="534">
        <f t="shared" si="8"/>
        <v>10555.39</v>
      </c>
      <c r="L28" s="535">
        <f t="shared" si="8"/>
        <v>0</v>
      </c>
      <c r="M28" s="536">
        <f t="shared" si="8"/>
        <v>10555.39</v>
      </c>
      <c r="N28" s="537">
        <f t="shared" si="2"/>
        <v>1</v>
      </c>
    </row>
    <row r="29" spans="1:14" ht="57">
      <c r="A29" s="53"/>
      <c r="B29" s="453"/>
      <c r="C29" s="467" t="s">
        <v>222</v>
      </c>
      <c r="D29" s="467"/>
      <c r="E29" s="453"/>
      <c r="F29" s="453"/>
      <c r="G29" s="453">
        <v>6050</v>
      </c>
      <c r="H29" s="455">
        <f t="shared" si="8"/>
        <v>10555.39</v>
      </c>
      <c r="I29" s="444">
        <f t="shared" si="8"/>
        <v>0</v>
      </c>
      <c r="J29" s="445">
        <f t="shared" si="8"/>
        <v>10555.39</v>
      </c>
      <c r="K29" s="534">
        <f t="shared" si="8"/>
        <v>10555.39</v>
      </c>
      <c r="L29" s="538">
        <f t="shared" si="8"/>
        <v>0</v>
      </c>
      <c r="M29" s="539">
        <f t="shared" si="8"/>
        <v>10555.39</v>
      </c>
      <c r="N29" s="540">
        <f t="shared" si="2"/>
        <v>1</v>
      </c>
    </row>
    <row r="30" spans="1:14" ht="99.75">
      <c r="A30" s="453"/>
      <c r="B30" s="453"/>
      <c r="C30" s="329" t="s">
        <v>858</v>
      </c>
      <c r="D30" s="1147" t="s">
        <v>631</v>
      </c>
      <c r="E30" s="1148"/>
      <c r="F30" s="456"/>
      <c r="G30" s="456"/>
      <c r="H30" s="457">
        <v>10555.39</v>
      </c>
      <c r="I30" s="458">
        <v>0</v>
      </c>
      <c r="J30" s="459">
        <v>10555.39</v>
      </c>
      <c r="K30" s="459">
        <v>10555.39</v>
      </c>
      <c r="L30" s="535">
        <v>0</v>
      </c>
      <c r="M30" s="459">
        <v>10555.39</v>
      </c>
      <c r="N30" s="537">
        <f t="shared" si="2"/>
        <v>1</v>
      </c>
    </row>
    <row r="31" spans="1:14" ht="30">
      <c r="A31" s="661">
        <v>3</v>
      </c>
      <c r="B31" s="661" t="s">
        <v>633</v>
      </c>
      <c r="C31" s="662"/>
      <c r="D31" s="662"/>
      <c r="E31" s="661"/>
      <c r="F31" s="661"/>
      <c r="G31" s="661"/>
      <c r="H31" s="663">
        <f t="shared" ref="H31:M31" si="9">H32</f>
        <v>26960.31</v>
      </c>
      <c r="I31" s="657">
        <f t="shared" si="9"/>
        <v>0</v>
      </c>
      <c r="J31" s="658">
        <f t="shared" si="9"/>
        <v>26960.31</v>
      </c>
      <c r="K31" s="664">
        <f t="shared" si="9"/>
        <v>26960.31</v>
      </c>
      <c r="L31" s="664">
        <f t="shared" si="9"/>
        <v>0</v>
      </c>
      <c r="M31" s="665">
        <f t="shared" si="9"/>
        <v>26960.31</v>
      </c>
      <c r="N31" s="666">
        <f t="shared" si="2"/>
        <v>1</v>
      </c>
    </row>
    <row r="32" spans="1:14" ht="30">
      <c r="A32" s="453" t="s">
        <v>634</v>
      </c>
      <c r="B32" s="453"/>
      <c r="C32" s="465" t="s">
        <v>884</v>
      </c>
      <c r="D32" s="465"/>
      <c r="E32" s="466">
        <v>926</v>
      </c>
      <c r="F32" s="466"/>
      <c r="G32" s="466"/>
      <c r="H32" s="470">
        <f t="shared" ref="H32:M34" si="10">SUM(H33)</f>
        <v>26960.31</v>
      </c>
      <c r="I32" s="440">
        <f t="shared" si="10"/>
        <v>0</v>
      </c>
      <c r="J32" s="441">
        <f t="shared" si="10"/>
        <v>26960.31</v>
      </c>
      <c r="K32" s="541">
        <f t="shared" si="10"/>
        <v>26960.31</v>
      </c>
      <c r="L32" s="541">
        <f t="shared" si="10"/>
        <v>0</v>
      </c>
      <c r="M32" s="542">
        <f t="shared" si="10"/>
        <v>26960.31</v>
      </c>
      <c r="N32" s="543">
        <f t="shared" si="2"/>
        <v>1</v>
      </c>
    </row>
    <row r="33" spans="1:14" ht="28.5">
      <c r="A33" s="453"/>
      <c r="B33" s="453"/>
      <c r="C33" s="467" t="s">
        <v>885</v>
      </c>
      <c r="D33" s="467"/>
      <c r="E33" s="453"/>
      <c r="F33" s="453">
        <v>92605</v>
      </c>
      <c r="G33" s="453"/>
      <c r="H33" s="471">
        <f t="shared" si="10"/>
        <v>26960.31</v>
      </c>
      <c r="I33" s="444">
        <f t="shared" si="10"/>
        <v>0</v>
      </c>
      <c r="J33" s="445">
        <f t="shared" si="10"/>
        <v>26960.31</v>
      </c>
      <c r="K33" s="534">
        <f t="shared" si="10"/>
        <v>26960.31</v>
      </c>
      <c r="L33" s="535">
        <f t="shared" si="10"/>
        <v>0</v>
      </c>
      <c r="M33" s="536">
        <f t="shared" si="10"/>
        <v>26960.31</v>
      </c>
      <c r="N33" s="537">
        <f t="shared" si="2"/>
        <v>1</v>
      </c>
    </row>
    <row r="34" spans="1:14" ht="57">
      <c r="A34" s="453"/>
      <c r="B34" s="453"/>
      <c r="C34" s="467" t="s">
        <v>222</v>
      </c>
      <c r="D34" s="467"/>
      <c r="E34" s="453"/>
      <c r="F34" s="453"/>
      <c r="G34" s="453">
        <v>6050</v>
      </c>
      <c r="H34" s="471">
        <f t="shared" si="10"/>
        <v>26960.31</v>
      </c>
      <c r="I34" s="444">
        <f t="shared" si="10"/>
        <v>0</v>
      </c>
      <c r="J34" s="445">
        <f t="shared" si="10"/>
        <v>26960.31</v>
      </c>
      <c r="K34" s="534">
        <f t="shared" si="10"/>
        <v>26960.31</v>
      </c>
      <c r="L34" s="558">
        <f t="shared" si="10"/>
        <v>0</v>
      </c>
      <c r="M34" s="558">
        <f t="shared" si="10"/>
        <v>26960.31</v>
      </c>
      <c r="N34" s="537">
        <f t="shared" si="2"/>
        <v>1</v>
      </c>
    </row>
    <row r="35" spans="1:14" ht="71.25" customHeight="1">
      <c r="A35" s="453"/>
      <c r="B35" s="453"/>
      <c r="C35" s="329" t="s">
        <v>873</v>
      </c>
      <c r="D35" s="1141" t="s">
        <v>750</v>
      </c>
      <c r="E35" s="1142"/>
      <c r="F35" s="456"/>
      <c r="G35" s="456"/>
      <c r="H35" s="472">
        <v>26960.31</v>
      </c>
      <c r="I35" s="444">
        <v>0</v>
      </c>
      <c r="J35" s="473">
        <v>26960.31</v>
      </c>
      <c r="K35" s="534">
        <v>26960.31</v>
      </c>
      <c r="L35" s="549">
        <v>0</v>
      </c>
      <c r="M35" s="534">
        <v>26960.31</v>
      </c>
      <c r="N35" s="537">
        <f t="shared" si="2"/>
        <v>1</v>
      </c>
    </row>
    <row r="36" spans="1:14" ht="15">
      <c r="A36" s="661">
        <v>4</v>
      </c>
      <c r="B36" s="661" t="s">
        <v>635</v>
      </c>
      <c r="C36" s="662"/>
      <c r="D36" s="662"/>
      <c r="E36" s="661"/>
      <c r="F36" s="661"/>
      <c r="G36" s="661"/>
      <c r="H36" s="663">
        <f t="shared" ref="H36:M36" si="11">H37</f>
        <v>24154.39</v>
      </c>
      <c r="I36" s="657">
        <f t="shared" si="11"/>
        <v>24154.39</v>
      </c>
      <c r="J36" s="658">
        <f t="shared" si="11"/>
        <v>0</v>
      </c>
      <c r="K36" s="664">
        <f t="shared" si="11"/>
        <v>24154.39</v>
      </c>
      <c r="L36" s="677">
        <f t="shared" si="11"/>
        <v>24154.39</v>
      </c>
      <c r="M36" s="677">
        <f t="shared" si="11"/>
        <v>0</v>
      </c>
      <c r="N36" s="666">
        <f t="shared" si="2"/>
        <v>1</v>
      </c>
    </row>
    <row r="37" spans="1:14" ht="30">
      <c r="A37" s="453" t="s">
        <v>636</v>
      </c>
      <c r="B37" s="453"/>
      <c r="C37" s="437" t="s">
        <v>211</v>
      </c>
      <c r="D37" s="437"/>
      <c r="E37" s="438">
        <v>600</v>
      </c>
      <c r="F37" s="438"/>
      <c r="G37" s="438"/>
      <c r="H37" s="470">
        <f t="shared" ref="H37:M39" si="12">SUM(H38)</f>
        <v>24154.39</v>
      </c>
      <c r="I37" s="440">
        <f t="shared" si="12"/>
        <v>24154.39</v>
      </c>
      <c r="J37" s="441">
        <f t="shared" si="12"/>
        <v>0</v>
      </c>
      <c r="K37" s="541">
        <f t="shared" si="12"/>
        <v>24154.39</v>
      </c>
      <c r="L37" s="541">
        <f t="shared" si="12"/>
        <v>24154.39</v>
      </c>
      <c r="M37" s="542">
        <f t="shared" si="12"/>
        <v>0</v>
      </c>
      <c r="N37" s="543">
        <f t="shared" si="2"/>
        <v>1</v>
      </c>
    </row>
    <row r="38" spans="1:14" ht="15">
      <c r="A38" s="453"/>
      <c r="B38" s="453"/>
      <c r="C38" s="442" t="s">
        <v>877</v>
      </c>
      <c r="D38" s="442"/>
      <c r="E38" s="436"/>
      <c r="F38" s="436">
        <v>60017</v>
      </c>
      <c r="G38" s="436"/>
      <c r="H38" s="471">
        <f t="shared" si="12"/>
        <v>24154.39</v>
      </c>
      <c r="I38" s="444">
        <f t="shared" si="12"/>
        <v>24154.39</v>
      </c>
      <c r="J38" s="445">
        <f t="shared" si="12"/>
        <v>0</v>
      </c>
      <c r="K38" s="541">
        <f t="shared" si="12"/>
        <v>24154.39</v>
      </c>
      <c r="L38" s="566">
        <f t="shared" si="12"/>
        <v>24154.39</v>
      </c>
      <c r="M38" s="566">
        <f t="shared" si="12"/>
        <v>0</v>
      </c>
      <c r="N38" s="546">
        <f t="shared" si="2"/>
        <v>1</v>
      </c>
    </row>
    <row r="39" spans="1:14" ht="28.5">
      <c r="A39" s="453"/>
      <c r="B39" s="453"/>
      <c r="C39" s="442" t="s">
        <v>878</v>
      </c>
      <c r="D39" s="442"/>
      <c r="E39" s="436"/>
      <c r="F39" s="436"/>
      <c r="G39" s="436">
        <v>4270</v>
      </c>
      <c r="H39" s="471">
        <f t="shared" si="12"/>
        <v>24154.39</v>
      </c>
      <c r="I39" s="444">
        <f t="shared" si="12"/>
        <v>24154.39</v>
      </c>
      <c r="J39" s="445">
        <f t="shared" si="12"/>
        <v>0</v>
      </c>
      <c r="K39" s="541">
        <f t="shared" si="12"/>
        <v>24154.39</v>
      </c>
      <c r="L39" s="551">
        <f t="shared" si="12"/>
        <v>24154.39</v>
      </c>
      <c r="M39" s="551">
        <f t="shared" si="12"/>
        <v>0</v>
      </c>
      <c r="N39" s="546">
        <f t="shared" si="2"/>
        <v>1</v>
      </c>
    </row>
    <row r="40" spans="1:14" ht="142.5">
      <c r="A40" s="453"/>
      <c r="B40" s="453"/>
      <c r="C40" s="446" t="s">
        <v>886</v>
      </c>
      <c r="D40" s="1147" t="s">
        <v>631</v>
      </c>
      <c r="E40" s="1148"/>
      <c r="F40" s="436"/>
      <c r="G40" s="436"/>
      <c r="H40" s="474">
        <v>24154.39</v>
      </c>
      <c r="I40" s="474">
        <v>24154.39</v>
      </c>
      <c r="J40" s="448">
        <v>0</v>
      </c>
      <c r="K40" s="474">
        <v>24154.39</v>
      </c>
      <c r="L40" s="474">
        <v>24154.39</v>
      </c>
      <c r="M40" s="448">
        <v>0</v>
      </c>
      <c r="N40" s="537">
        <f t="shared" si="2"/>
        <v>1</v>
      </c>
    </row>
    <row r="41" spans="1:14" ht="30">
      <c r="A41" s="661">
        <v>5</v>
      </c>
      <c r="B41" s="661" t="s">
        <v>637</v>
      </c>
      <c r="C41" s="662"/>
      <c r="D41" s="662"/>
      <c r="E41" s="661"/>
      <c r="F41" s="661"/>
      <c r="G41" s="661"/>
      <c r="H41" s="663">
        <f t="shared" ref="H41:M41" si="13">H42</f>
        <v>20690.82</v>
      </c>
      <c r="I41" s="663">
        <f t="shared" si="13"/>
        <v>0</v>
      </c>
      <c r="J41" s="678">
        <f t="shared" si="13"/>
        <v>20690.82</v>
      </c>
      <c r="K41" s="663">
        <f t="shared" si="13"/>
        <v>18376.7</v>
      </c>
      <c r="L41" s="663">
        <f t="shared" si="13"/>
        <v>0</v>
      </c>
      <c r="M41" s="678">
        <f t="shared" si="13"/>
        <v>18376.7</v>
      </c>
      <c r="N41" s="679">
        <f t="shared" si="2"/>
        <v>0.88815716341836626</v>
      </c>
    </row>
    <row r="42" spans="1:14" ht="60">
      <c r="A42" s="453" t="s">
        <v>517</v>
      </c>
      <c r="B42" s="453"/>
      <c r="C42" s="465" t="s">
        <v>754</v>
      </c>
      <c r="D42" s="465"/>
      <c r="E42" s="466">
        <v>900</v>
      </c>
      <c r="F42" s="466"/>
      <c r="G42" s="466"/>
      <c r="H42" s="470">
        <f t="shared" ref="H42:M44" si="14">SUM(H43)</f>
        <v>20690.82</v>
      </c>
      <c r="I42" s="440">
        <f t="shared" si="14"/>
        <v>0</v>
      </c>
      <c r="J42" s="441">
        <f t="shared" si="14"/>
        <v>20690.82</v>
      </c>
      <c r="K42" s="470">
        <f t="shared" si="14"/>
        <v>18376.7</v>
      </c>
      <c r="L42" s="440">
        <f t="shared" si="14"/>
        <v>0</v>
      </c>
      <c r="M42" s="441">
        <f t="shared" si="14"/>
        <v>18376.7</v>
      </c>
      <c r="N42" s="540">
        <f t="shared" si="2"/>
        <v>0.88815716341836626</v>
      </c>
    </row>
    <row r="43" spans="1:14" ht="28.5">
      <c r="A43" s="453"/>
      <c r="B43" s="453"/>
      <c r="C43" s="467" t="s">
        <v>10</v>
      </c>
      <c r="D43" s="467"/>
      <c r="E43" s="453"/>
      <c r="F43" s="453">
        <v>90095</v>
      </c>
      <c r="G43" s="453"/>
      <c r="H43" s="471">
        <f t="shared" si="14"/>
        <v>20690.82</v>
      </c>
      <c r="I43" s="444">
        <f t="shared" si="14"/>
        <v>0</v>
      </c>
      <c r="J43" s="445">
        <f t="shared" si="14"/>
        <v>20690.82</v>
      </c>
      <c r="K43" s="471">
        <f t="shared" si="14"/>
        <v>18376.7</v>
      </c>
      <c r="L43" s="444">
        <f t="shared" si="14"/>
        <v>0</v>
      </c>
      <c r="M43" s="445">
        <f t="shared" si="14"/>
        <v>18376.7</v>
      </c>
      <c r="N43" s="559">
        <f t="shared" si="2"/>
        <v>0.88815716341836626</v>
      </c>
    </row>
    <row r="44" spans="1:14" ht="57">
      <c r="A44" s="453"/>
      <c r="B44" s="453"/>
      <c r="C44" s="467" t="s">
        <v>222</v>
      </c>
      <c r="D44" s="467"/>
      <c r="E44" s="453"/>
      <c r="F44" s="453"/>
      <c r="G44" s="453">
        <v>6050</v>
      </c>
      <c r="H44" s="471">
        <f t="shared" si="14"/>
        <v>20690.82</v>
      </c>
      <c r="I44" s="444">
        <f t="shared" si="14"/>
        <v>0</v>
      </c>
      <c r="J44" s="445">
        <f t="shared" si="14"/>
        <v>20690.82</v>
      </c>
      <c r="K44" s="471">
        <f t="shared" si="14"/>
        <v>18376.7</v>
      </c>
      <c r="L44" s="444">
        <f t="shared" si="14"/>
        <v>0</v>
      </c>
      <c r="M44" s="445">
        <f t="shared" si="14"/>
        <v>18376.7</v>
      </c>
      <c r="N44" s="537">
        <f t="shared" si="2"/>
        <v>0.88815716341836626</v>
      </c>
    </row>
    <row r="45" spans="1:14" ht="85.5">
      <c r="A45" s="453"/>
      <c r="B45" s="453"/>
      <c r="C45" s="329" t="s">
        <v>887</v>
      </c>
      <c r="D45" s="1141" t="s">
        <v>750</v>
      </c>
      <c r="E45" s="1142"/>
      <c r="F45" s="639"/>
      <c r="G45" s="639"/>
      <c r="H45" s="475">
        <v>20690.82</v>
      </c>
      <c r="I45" s="458"/>
      <c r="J45" s="476">
        <v>20690.82</v>
      </c>
      <c r="K45" s="538">
        <v>18376.7</v>
      </c>
      <c r="L45" s="538">
        <v>0</v>
      </c>
      <c r="M45" s="539">
        <v>18376.7</v>
      </c>
      <c r="N45" s="540">
        <f t="shared" si="2"/>
        <v>0.88815716341836626</v>
      </c>
    </row>
    <row r="46" spans="1:14" ht="15">
      <c r="A46" s="661">
        <v>6</v>
      </c>
      <c r="B46" s="661" t="s">
        <v>638</v>
      </c>
      <c r="C46" s="662"/>
      <c r="D46" s="662"/>
      <c r="E46" s="661"/>
      <c r="F46" s="661"/>
      <c r="G46" s="661"/>
      <c r="H46" s="663">
        <f t="shared" ref="H46:M46" si="15">H47</f>
        <v>17446.48</v>
      </c>
      <c r="I46" s="657">
        <f t="shared" si="15"/>
        <v>0</v>
      </c>
      <c r="J46" s="658">
        <f t="shared" si="15"/>
        <v>17446.48</v>
      </c>
      <c r="K46" s="663">
        <f t="shared" si="15"/>
        <v>17446.48</v>
      </c>
      <c r="L46" s="657">
        <f t="shared" si="15"/>
        <v>0</v>
      </c>
      <c r="M46" s="658">
        <f t="shared" si="15"/>
        <v>17446.48</v>
      </c>
      <c r="N46" s="666">
        <f t="shared" si="2"/>
        <v>1</v>
      </c>
    </row>
    <row r="47" spans="1:14" ht="60">
      <c r="A47" s="453" t="s">
        <v>639</v>
      </c>
      <c r="B47" s="453"/>
      <c r="C47" s="465" t="s">
        <v>754</v>
      </c>
      <c r="D47" s="465"/>
      <c r="E47" s="466">
        <v>900</v>
      </c>
      <c r="F47" s="466"/>
      <c r="G47" s="466"/>
      <c r="H47" s="470">
        <f t="shared" ref="H47:M49" si="16">SUM(H48)</f>
        <v>17446.48</v>
      </c>
      <c r="I47" s="440">
        <f t="shared" si="16"/>
        <v>0</v>
      </c>
      <c r="J47" s="441">
        <f t="shared" si="16"/>
        <v>17446.48</v>
      </c>
      <c r="K47" s="470">
        <f t="shared" si="16"/>
        <v>17446.48</v>
      </c>
      <c r="L47" s="440">
        <f t="shared" si="16"/>
        <v>0</v>
      </c>
      <c r="M47" s="441">
        <f t="shared" si="16"/>
        <v>17446.48</v>
      </c>
      <c r="N47" s="543">
        <f t="shared" si="2"/>
        <v>1</v>
      </c>
    </row>
    <row r="48" spans="1:14" ht="28.5">
      <c r="A48" s="453"/>
      <c r="B48" s="453"/>
      <c r="C48" s="467" t="s">
        <v>10</v>
      </c>
      <c r="D48" s="467"/>
      <c r="E48" s="453"/>
      <c r="F48" s="453">
        <v>90095</v>
      </c>
      <c r="G48" s="453"/>
      <c r="H48" s="471">
        <f t="shared" si="16"/>
        <v>17446.48</v>
      </c>
      <c r="I48" s="444">
        <f t="shared" si="16"/>
        <v>0</v>
      </c>
      <c r="J48" s="445">
        <f t="shared" si="16"/>
        <v>17446.48</v>
      </c>
      <c r="K48" s="471">
        <f t="shared" si="16"/>
        <v>17446.48</v>
      </c>
      <c r="L48" s="444">
        <f t="shared" si="16"/>
        <v>0</v>
      </c>
      <c r="M48" s="445">
        <f t="shared" si="16"/>
        <v>17446.48</v>
      </c>
      <c r="N48" s="537">
        <f t="shared" si="2"/>
        <v>1</v>
      </c>
    </row>
    <row r="49" spans="1:14" ht="57">
      <c r="A49" s="453"/>
      <c r="B49" s="453"/>
      <c r="C49" s="467" t="s">
        <v>222</v>
      </c>
      <c r="D49" s="467"/>
      <c r="E49" s="453"/>
      <c r="F49" s="453"/>
      <c r="G49" s="453">
        <v>6050</v>
      </c>
      <c r="H49" s="471">
        <f t="shared" si="16"/>
        <v>17446.48</v>
      </c>
      <c r="I49" s="444">
        <f t="shared" si="16"/>
        <v>0</v>
      </c>
      <c r="J49" s="445">
        <f t="shared" si="16"/>
        <v>17446.48</v>
      </c>
      <c r="K49" s="471">
        <f t="shared" si="16"/>
        <v>17446.48</v>
      </c>
      <c r="L49" s="444">
        <f t="shared" si="16"/>
        <v>0</v>
      </c>
      <c r="M49" s="445">
        <f t="shared" si="16"/>
        <v>17446.48</v>
      </c>
      <c r="N49" s="537">
        <f t="shared" si="2"/>
        <v>1</v>
      </c>
    </row>
    <row r="50" spans="1:14" ht="71.25" customHeight="1">
      <c r="A50" s="453"/>
      <c r="B50" s="453"/>
      <c r="C50" s="329" t="s">
        <v>859</v>
      </c>
      <c r="D50" s="1141" t="s">
        <v>750</v>
      </c>
      <c r="E50" s="1142"/>
      <c r="F50" s="456"/>
      <c r="G50" s="456"/>
      <c r="H50" s="475">
        <v>17446.48</v>
      </c>
      <c r="I50" s="458">
        <v>0</v>
      </c>
      <c r="J50" s="476">
        <v>17446.48</v>
      </c>
      <c r="K50" s="476">
        <v>17446.48</v>
      </c>
      <c r="L50" s="535">
        <v>0</v>
      </c>
      <c r="M50" s="476">
        <v>17446.48</v>
      </c>
      <c r="N50" s="537">
        <f t="shared" si="2"/>
        <v>1</v>
      </c>
    </row>
    <row r="51" spans="1:14" ht="15">
      <c r="A51" s="661">
        <v>7</v>
      </c>
      <c r="B51" s="661" t="s">
        <v>640</v>
      </c>
      <c r="C51" s="662"/>
      <c r="D51" s="662"/>
      <c r="E51" s="661"/>
      <c r="F51" s="661"/>
      <c r="G51" s="661"/>
      <c r="H51" s="663">
        <f t="shared" ref="H51:M51" si="17">H52+H56+H60</f>
        <v>30818.44</v>
      </c>
      <c r="I51" s="657">
        <f t="shared" si="17"/>
        <v>4818.4400000000005</v>
      </c>
      <c r="J51" s="658">
        <f t="shared" si="17"/>
        <v>26000</v>
      </c>
      <c r="K51" s="663">
        <f t="shared" si="17"/>
        <v>30818.44</v>
      </c>
      <c r="L51" s="657">
        <f t="shared" si="17"/>
        <v>4818.4400000000005</v>
      </c>
      <c r="M51" s="658">
        <f t="shared" si="17"/>
        <v>26000</v>
      </c>
      <c r="N51" s="666">
        <f t="shared" si="2"/>
        <v>1</v>
      </c>
    </row>
    <row r="52" spans="1:14" ht="60">
      <c r="A52" s="453" t="s">
        <v>641</v>
      </c>
      <c r="B52" s="453"/>
      <c r="C52" s="465" t="s">
        <v>754</v>
      </c>
      <c r="D52" s="465"/>
      <c r="E52" s="466">
        <v>900</v>
      </c>
      <c r="F52" s="466"/>
      <c r="G52" s="466"/>
      <c r="H52" s="470">
        <f t="shared" ref="H52:M54" si="18">SUM(H53)</f>
        <v>26000</v>
      </c>
      <c r="I52" s="440">
        <f t="shared" si="18"/>
        <v>0</v>
      </c>
      <c r="J52" s="441">
        <f t="shared" si="18"/>
        <v>26000</v>
      </c>
      <c r="K52" s="470">
        <f t="shared" si="18"/>
        <v>26000</v>
      </c>
      <c r="L52" s="440">
        <f t="shared" si="18"/>
        <v>0</v>
      </c>
      <c r="M52" s="441">
        <f t="shared" si="18"/>
        <v>26000</v>
      </c>
      <c r="N52" s="546">
        <f t="shared" si="2"/>
        <v>1</v>
      </c>
    </row>
    <row r="53" spans="1:14" ht="28.5">
      <c r="A53" s="453"/>
      <c r="B53" s="453"/>
      <c r="C53" s="467" t="s">
        <v>322</v>
      </c>
      <c r="D53" s="467"/>
      <c r="E53" s="453"/>
      <c r="F53" s="453">
        <v>90015</v>
      </c>
      <c r="G53" s="453"/>
      <c r="H53" s="471">
        <f t="shared" si="18"/>
        <v>26000</v>
      </c>
      <c r="I53" s="444">
        <f t="shared" si="18"/>
        <v>0</v>
      </c>
      <c r="J53" s="445">
        <f t="shared" si="18"/>
        <v>26000</v>
      </c>
      <c r="K53" s="471">
        <f t="shared" si="18"/>
        <v>26000</v>
      </c>
      <c r="L53" s="444">
        <f t="shared" si="18"/>
        <v>0</v>
      </c>
      <c r="M53" s="445">
        <f t="shared" si="18"/>
        <v>26000</v>
      </c>
      <c r="N53" s="537">
        <f t="shared" si="2"/>
        <v>1</v>
      </c>
    </row>
    <row r="54" spans="1:14" ht="57">
      <c r="A54" s="453"/>
      <c r="B54" s="453"/>
      <c r="C54" s="467" t="s">
        <v>222</v>
      </c>
      <c r="D54" s="467"/>
      <c r="E54" s="453"/>
      <c r="F54" s="453"/>
      <c r="G54" s="453">
        <v>6050</v>
      </c>
      <c r="H54" s="471">
        <f t="shared" si="18"/>
        <v>26000</v>
      </c>
      <c r="I54" s="444">
        <f t="shared" si="18"/>
        <v>0</v>
      </c>
      <c r="J54" s="445">
        <f t="shared" si="18"/>
        <v>26000</v>
      </c>
      <c r="K54" s="471">
        <f t="shared" si="18"/>
        <v>26000</v>
      </c>
      <c r="L54" s="444">
        <f t="shared" si="18"/>
        <v>0</v>
      </c>
      <c r="M54" s="445">
        <f t="shared" si="18"/>
        <v>26000</v>
      </c>
      <c r="N54" s="537">
        <f t="shared" si="2"/>
        <v>1</v>
      </c>
    </row>
    <row r="55" spans="1:14" ht="71.25" customHeight="1">
      <c r="A55" s="453"/>
      <c r="B55" s="453"/>
      <c r="C55" s="329" t="s">
        <v>888</v>
      </c>
      <c r="D55" s="1149" t="s">
        <v>750</v>
      </c>
      <c r="E55" s="1150"/>
      <c r="F55" s="456"/>
      <c r="G55" s="456"/>
      <c r="H55" s="475">
        <v>26000</v>
      </c>
      <c r="I55" s="458">
        <v>0</v>
      </c>
      <c r="J55" s="476">
        <v>26000</v>
      </c>
      <c r="K55" s="476">
        <v>26000</v>
      </c>
      <c r="L55" s="538">
        <v>0</v>
      </c>
      <c r="M55" s="476">
        <v>26000</v>
      </c>
      <c r="N55" s="540">
        <f t="shared" si="2"/>
        <v>1</v>
      </c>
    </row>
    <row r="56" spans="1:14" ht="60">
      <c r="A56" s="453" t="s">
        <v>694</v>
      </c>
      <c r="B56" s="453"/>
      <c r="C56" s="465" t="s">
        <v>754</v>
      </c>
      <c r="D56" s="477"/>
      <c r="E56" s="478">
        <v>900</v>
      </c>
      <c r="F56" s="477"/>
      <c r="G56" s="479"/>
      <c r="H56" s="470">
        <f t="shared" ref="H56:M58" si="19">SUM(H57)</f>
        <v>4000</v>
      </c>
      <c r="I56" s="440">
        <f t="shared" si="19"/>
        <v>4000</v>
      </c>
      <c r="J56" s="441">
        <f t="shared" si="19"/>
        <v>0</v>
      </c>
      <c r="K56" s="541">
        <f t="shared" si="19"/>
        <v>4000</v>
      </c>
      <c r="L56" s="541">
        <f t="shared" si="19"/>
        <v>4000</v>
      </c>
      <c r="M56" s="542">
        <f t="shared" si="19"/>
        <v>0</v>
      </c>
      <c r="N56" s="543">
        <f t="shared" si="2"/>
        <v>1</v>
      </c>
    </row>
    <row r="57" spans="1:14">
      <c r="A57" s="453"/>
      <c r="B57" s="453"/>
      <c r="C57" s="480" t="s">
        <v>210</v>
      </c>
      <c r="D57" s="480"/>
      <c r="E57" s="480"/>
      <c r="F57" s="481">
        <v>90095</v>
      </c>
      <c r="G57" s="482"/>
      <c r="H57" s="471">
        <f t="shared" si="19"/>
        <v>4000</v>
      </c>
      <c r="I57" s="444">
        <f t="shared" si="19"/>
        <v>4000</v>
      </c>
      <c r="J57" s="445">
        <f t="shared" si="19"/>
        <v>0</v>
      </c>
      <c r="K57" s="534">
        <f t="shared" si="19"/>
        <v>4000</v>
      </c>
      <c r="L57" s="563">
        <f t="shared" si="19"/>
        <v>4000</v>
      </c>
      <c r="M57" s="564">
        <f t="shared" si="19"/>
        <v>0</v>
      </c>
      <c r="N57" s="559">
        <f t="shared" si="2"/>
        <v>1</v>
      </c>
    </row>
    <row r="58" spans="1:14" ht="28.5">
      <c r="A58" s="453"/>
      <c r="B58" s="453"/>
      <c r="C58" s="483" t="s">
        <v>181</v>
      </c>
      <c r="D58" s="483"/>
      <c r="E58" s="484"/>
      <c r="F58" s="484"/>
      <c r="G58" s="485">
        <v>4210</v>
      </c>
      <c r="H58" s="471">
        <f t="shared" si="19"/>
        <v>4000</v>
      </c>
      <c r="I58" s="444">
        <f t="shared" si="19"/>
        <v>4000</v>
      </c>
      <c r="J58" s="445">
        <f t="shared" si="19"/>
        <v>0</v>
      </c>
      <c r="K58" s="534">
        <f t="shared" si="19"/>
        <v>4000</v>
      </c>
      <c r="L58" s="563">
        <f t="shared" si="19"/>
        <v>4000</v>
      </c>
      <c r="M58" s="564">
        <f t="shared" si="19"/>
        <v>0</v>
      </c>
      <c r="N58" s="559">
        <f t="shared" si="2"/>
        <v>1</v>
      </c>
    </row>
    <row r="59" spans="1:14" ht="57">
      <c r="A59" s="453"/>
      <c r="B59" s="453"/>
      <c r="C59" s="486" t="s">
        <v>889</v>
      </c>
      <c r="D59" s="1147" t="s">
        <v>631</v>
      </c>
      <c r="E59" s="1148"/>
      <c r="F59" s="487"/>
      <c r="G59" s="487"/>
      <c r="H59" s="474">
        <v>4000</v>
      </c>
      <c r="I59" s="474">
        <v>4000</v>
      </c>
      <c r="J59" s="448">
        <v>0</v>
      </c>
      <c r="K59" s="474">
        <v>4000</v>
      </c>
      <c r="L59" s="474">
        <v>4000</v>
      </c>
      <c r="M59" s="448">
        <v>0</v>
      </c>
      <c r="N59" s="540">
        <f t="shared" si="2"/>
        <v>1</v>
      </c>
    </row>
    <row r="60" spans="1:14" ht="45">
      <c r="A60" s="453" t="s">
        <v>890</v>
      </c>
      <c r="B60" s="453"/>
      <c r="C60" s="465" t="s">
        <v>324</v>
      </c>
      <c r="D60" s="465"/>
      <c r="E60" s="466">
        <v>921</v>
      </c>
      <c r="F60" s="466"/>
      <c r="G60" s="466"/>
      <c r="H60" s="470">
        <f t="shared" ref="H60:M62" si="20">SUM(H61)</f>
        <v>818.44</v>
      </c>
      <c r="I60" s="440">
        <f t="shared" si="20"/>
        <v>818.44</v>
      </c>
      <c r="J60" s="441">
        <f t="shared" si="20"/>
        <v>0</v>
      </c>
      <c r="K60" s="541">
        <f t="shared" si="20"/>
        <v>818.44</v>
      </c>
      <c r="L60" s="541">
        <f t="shared" si="20"/>
        <v>818.44</v>
      </c>
      <c r="M60" s="542">
        <f t="shared" si="20"/>
        <v>0</v>
      </c>
      <c r="N60" s="543">
        <f t="shared" si="2"/>
        <v>1</v>
      </c>
    </row>
    <row r="61" spans="1:14" ht="42.75">
      <c r="A61" s="488"/>
      <c r="B61" s="453"/>
      <c r="C61" s="467" t="s">
        <v>330</v>
      </c>
      <c r="D61" s="467"/>
      <c r="E61" s="453"/>
      <c r="F61" s="453">
        <v>92109</v>
      </c>
      <c r="G61" s="453"/>
      <c r="H61" s="471">
        <f t="shared" si="20"/>
        <v>818.44</v>
      </c>
      <c r="I61" s="444">
        <f t="shared" si="20"/>
        <v>818.44</v>
      </c>
      <c r="J61" s="445">
        <f t="shared" si="20"/>
        <v>0</v>
      </c>
      <c r="K61" s="534">
        <f t="shared" si="20"/>
        <v>818.44</v>
      </c>
      <c r="L61" s="538">
        <f t="shared" si="20"/>
        <v>818.44</v>
      </c>
      <c r="M61" s="539">
        <f t="shared" si="20"/>
        <v>0</v>
      </c>
      <c r="N61" s="540">
        <f t="shared" si="2"/>
        <v>1</v>
      </c>
    </row>
    <row r="62" spans="1:14" ht="28.5">
      <c r="A62" s="453"/>
      <c r="B62" s="453"/>
      <c r="C62" s="467" t="s">
        <v>755</v>
      </c>
      <c r="D62" s="451"/>
      <c r="E62" s="453"/>
      <c r="F62" s="453"/>
      <c r="G62" s="453">
        <v>4210</v>
      </c>
      <c r="H62" s="471">
        <f t="shared" si="20"/>
        <v>818.44</v>
      </c>
      <c r="I62" s="444">
        <f t="shared" si="20"/>
        <v>818.44</v>
      </c>
      <c r="J62" s="445">
        <f t="shared" si="20"/>
        <v>0</v>
      </c>
      <c r="K62" s="534">
        <f t="shared" si="20"/>
        <v>818.44</v>
      </c>
      <c r="L62" s="563">
        <f t="shared" si="20"/>
        <v>818.44</v>
      </c>
      <c r="M62" s="564">
        <f t="shared" si="20"/>
        <v>0</v>
      </c>
      <c r="N62" s="559">
        <f t="shared" si="2"/>
        <v>1</v>
      </c>
    </row>
    <row r="63" spans="1:14" ht="71.25" customHeight="1">
      <c r="A63" s="453"/>
      <c r="B63" s="453"/>
      <c r="C63" s="468" t="s">
        <v>891</v>
      </c>
      <c r="D63" s="1141" t="s">
        <v>750</v>
      </c>
      <c r="E63" s="1142"/>
      <c r="F63" s="453"/>
      <c r="G63" s="453"/>
      <c r="H63" s="474">
        <v>818.44</v>
      </c>
      <c r="I63" s="474">
        <v>818.44</v>
      </c>
      <c r="J63" s="448">
        <v>0</v>
      </c>
      <c r="K63" s="534">
        <v>818.44</v>
      </c>
      <c r="L63" s="534">
        <v>818.44</v>
      </c>
      <c r="M63" s="536">
        <v>0</v>
      </c>
      <c r="N63" s="537">
        <f t="shared" si="2"/>
        <v>1</v>
      </c>
    </row>
    <row r="64" spans="1:14" ht="15">
      <c r="A64" s="661">
        <v>8</v>
      </c>
      <c r="B64" s="661" t="s">
        <v>642</v>
      </c>
      <c r="C64" s="662"/>
      <c r="D64" s="662"/>
      <c r="E64" s="661"/>
      <c r="F64" s="661"/>
      <c r="G64" s="661"/>
      <c r="H64" s="663">
        <f t="shared" ref="H64:M64" si="21">H65</f>
        <v>38490.89</v>
      </c>
      <c r="I64" s="657">
        <f t="shared" si="21"/>
        <v>0</v>
      </c>
      <c r="J64" s="658">
        <f t="shared" si="21"/>
        <v>38490.89</v>
      </c>
      <c r="K64" s="663">
        <f t="shared" si="21"/>
        <v>38490.89</v>
      </c>
      <c r="L64" s="657">
        <f t="shared" si="21"/>
        <v>0</v>
      </c>
      <c r="M64" s="658">
        <f t="shared" si="21"/>
        <v>38490.89</v>
      </c>
      <c r="N64" s="666">
        <f t="shared" si="2"/>
        <v>1</v>
      </c>
    </row>
    <row r="65" spans="1:15" ht="30">
      <c r="A65" s="453" t="s">
        <v>527</v>
      </c>
      <c r="B65" s="453"/>
      <c r="C65" s="489" t="s">
        <v>884</v>
      </c>
      <c r="D65" s="489"/>
      <c r="E65" s="466">
        <v>900</v>
      </c>
      <c r="F65" s="466"/>
      <c r="G65" s="466"/>
      <c r="H65" s="470">
        <f t="shared" ref="H65:M67" si="22">SUM(H66)</f>
        <v>38490.89</v>
      </c>
      <c r="I65" s="440">
        <f t="shared" si="22"/>
        <v>0</v>
      </c>
      <c r="J65" s="441">
        <f t="shared" si="22"/>
        <v>38490.89</v>
      </c>
      <c r="K65" s="470">
        <f t="shared" si="22"/>
        <v>38490.89</v>
      </c>
      <c r="L65" s="440">
        <f t="shared" si="22"/>
        <v>0</v>
      </c>
      <c r="M65" s="441">
        <f t="shared" si="22"/>
        <v>38490.89</v>
      </c>
      <c r="N65" s="543">
        <f t="shared" si="2"/>
        <v>1</v>
      </c>
    </row>
    <row r="66" spans="1:15" ht="28.5">
      <c r="A66" s="453"/>
      <c r="B66" s="453"/>
      <c r="C66" s="490" t="s">
        <v>885</v>
      </c>
      <c r="D66" s="490"/>
      <c r="E66" s="453"/>
      <c r="F66" s="453">
        <v>92605</v>
      </c>
      <c r="G66" s="453"/>
      <c r="H66" s="471">
        <f t="shared" si="22"/>
        <v>38490.89</v>
      </c>
      <c r="I66" s="444">
        <f t="shared" si="22"/>
        <v>0</v>
      </c>
      <c r="J66" s="445">
        <f t="shared" si="22"/>
        <v>38490.89</v>
      </c>
      <c r="K66" s="471">
        <f t="shared" si="22"/>
        <v>38490.89</v>
      </c>
      <c r="L66" s="444">
        <f t="shared" si="22"/>
        <v>0</v>
      </c>
      <c r="M66" s="445">
        <f t="shared" si="22"/>
        <v>38490.89</v>
      </c>
      <c r="N66" s="540">
        <f t="shared" si="2"/>
        <v>1</v>
      </c>
    </row>
    <row r="67" spans="1:15" ht="57">
      <c r="A67" s="453"/>
      <c r="B67" s="453"/>
      <c r="C67" s="490" t="s">
        <v>222</v>
      </c>
      <c r="D67" s="490"/>
      <c r="E67" s="453"/>
      <c r="F67" s="453"/>
      <c r="G67" s="453">
        <v>6050</v>
      </c>
      <c r="H67" s="471">
        <f t="shared" si="22"/>
        <v>38490.89</v>
      </c>
      <c r="I67" s="444">
        <f t="shared" si="22"/>
        <v>0</v>
      </c>
      <c r="J67" s="445">
        <f t="shared" si="22"/>
        <v>38490.89</v>
      </c>
      <c r="K67" s="471">
        <f t="shared" si="22"/>
        <v>38490.89</v>
      </c>
      <c r="L67" s="444">
        <f t="shared" si="22"/>
        <v>0</v>
      </c>
      <c r="M67" s="445">
        <f t="shared" si="22"/>
        <v>38490.89</v>
      </c>
      <c r="N67" s="537">
        <f t="shared" si="2"/>
        <v>1</v>
      </c>
    </row>
    <row r="68" spans="1:15" ht="57">
      <c r="A68" s="453"/>
      <c r="B68" s="453"/>
      <c r="C68" s="329" t="s">
        <v>874</v>
      </c>
      <c r="D68" s="1147" t="s">
        <v>631</v>
      </c>
      <c r="E68" s="1148"/>
      <c r="F68" s="456"/>
      <c r="G68" s="456"/>
      <c r="H68" s="475">
        <v>38490.89</v>
      </c>
      <c r="I68" s="458">
        <v>0</v>
      </c>
      <c r="J68" s="476">
        <v>38490.89</v>
      </c>
      <c r="K68" s="476">
        <v>38490.89</v>
      </c>
      <c r="L68" s="458">
        <v>0</v>
      </c>
      <c r="M68" s="476">
        <v>38490.89</v>
      </c>
      <c r="N68" s="537">
        <f t="shared" si="2"/>
        <v>1</v>
      </c>
    </row>
    <row r="69" spans="1:15" ht="15">
      <c r="A69" s="661">
        <v>9</v>
      </c>
      <c r="B69" s="661" t="s">
        <v>643</v>
      </c>
      <c r="C69" s="662"/>
      <c r="D69" s="662"/>
      <c r="E69" s="661"/>
      <c r="F69" s="661"/>
      <c r="G69" s="661"/>
      <c r="H69" s="663">
        <f t="shared" ref="H69:M69" si="23">H70</f>
        <v>53603.77</v>
      </c>
      <c r="I69" s="657">
        <f t="shared" si="23"/>
        <v>0</v>
      </c>
      <c r="J69" s="658">
        <f t="shared" si="23"/>
        <v>53603.77</v>
      </c>
      <c r="K69" s="663">
        <f t="shared" si="23"/>
        <v>53603.77</v>
      </c>
      <c r="L69" s="657">
        <f t="shared" si="23"/>
        <v>0</v>
      </c>
      <c r="M69" s="658">
        <f t="shared" si="23"/>
        <v>53603.77</v>
      </c>
      <c r="N69" s="666">
        <f t="shared" si="2"/>
        <v>1</v>
      </c>
    </row>
    <row r="70" spans="1:15" ht="60">
      <c r="A70" s="453" t="s">
        <v>532</v>
      </c>
      <c r="B70" s="453"/>
      <c r="C70" s="491" t="s">
        <v>125</v>
      </c>
      <c r="D70" s="491"/>
      <c r="E70" s="478">
        <v>900</v>
      </c>
      <c r="F70" s="478"/>
      <c r="G70" s="492"/>
      <c r="H70" s="493">
        <f t="shared" ref="H70:M72" si="24">SUM(H71)</f>
        <v>53603.77</v>
      </c>
      <c r="I70" s="440">
        <f t="shared" si="24"/>
        <v>0</v>
      </c>
      <c r="J70" s="441">
        <f t="shared" si="24"/>
        <v>53603.77</v>
      </c>
      <c r="K70" s="493">
        <f t="shared" si="24"/>
        <v>53603.77</v>
      </c>
      <c r="L70" s="440">
        <f t="shared" si="24"/>
        <v>0</v>
      </c>
      <c r="M70" s="441">
        <f t="shared" si="24"/>
        <v>53603.77</v>
      </c>
      <c r="N70" s="540">
        <f t="shared" si="2"/>
        <v>1</v>
      </c>
    </row>
    <row r="71" spans="1:15" ht="28.5">
      <c r="A71" s="453"/>
      <c r="B71" s="453"/>
      <c r="C71" s="494" t="s">
        <v>322</v>
      </c>
      <c r="D71" s="494"/>
      <c r="E71" s="481"/>
      <c r="F71" s="481">
        <v>90015</v>
      </c>
      <c r="G71" s="495"/>
      <c r="H71" s="472">
        <f t="shared" si="24"/>
        <v>53603.77</v>
      </c>
      <c r="I71" s="444">
        <f t="shared" si="24"/>
        <v>0</v>
      </c>
      <c r="J71" s="445">
        <f t="shared" si="24"/>
        <v>53603.77</v>
      </c>
      <c r="K71" s="472">
        <f t="shared" si="24"/>
        <v>53603.77</v>
      </c>
      <c r="L71" s="444">
        <f t="shared" si="24"/>
        <v>0</v>
      </c>
      <c r="M71" s="445">
        <f t="shared" si="24"/>
        <v>53603.77</v>
      </c>
      <c r="N71" s="559">
        <f t="shared" si="2"/>
        <v>1</v>
      </c>
    </row>
    <row r="72" spans="1:15" ht="57">
      <c r="A72" s="453"/>
      <c r="B72" s="453"/>
      <c r="C72" s="494" t="s">
        <v>222</v>
      </c>
      <c r="D72" s="494"/>
      <c r="E72" s="481"/>
      <c r="F72" s="481"/>
      <c r="G72" s="495">
        <v>6050</v>
      </c>
      <c r="H72" s="472">
        <f t="shared" si="24"/>
        <v>53603.77</v>
      </c>
      <c r="I72" s="444">
        <f t="shared" si="24"/>
        <v>0</v>
      </c>
      <c r="J72" s="445">
        <f t="shared" si="24"/>
        <v>53603.77</v>
      </c>
      <c r="K72" s="472">
        <f t="shared" si="24"/>
        <v>53603.77</v>
      </c>
      <c r="L72" s="444">
        <f t="shared" si="24"/>
        <v>0</v>
      </c>
      <c r="M72" s="445">
        <f t="shared" si="24"/>
        <v>53603.77</v>
      </c>
      <c r="N72" s="559">
        <f t="shared" si="2"/>
        <v>1</v>
      </c>
    </row>
    <row r="73" spans="1:15" ht="85.5">
      <c r="A73" s="453"/>
      <c r="B73" s="453"/>
      <c r="C73" s="329" t="s">
        <v>847</v>
      </c>
      <c r="D73" s="1139" t="s">
        <v>750</v>
      </c>
      <c r="E73" s="1140"/>
      <c r="F73" s="456"/>
      <c r="G73" s="456"/>
      <c r="H73" s="475">
        <v>53603.77</v>
      </c>
      <c r="I73" s="458">
        <v>0</v>
      </c>
      <c r="J73" s="476">
        <v>53603.77</v>
      </c>
      <c r="K73" s="476">
        <v>53603.77</v>
      </c>
      <c r="L73" s="535">
        <v>0</v>
      </c>
      <c r="M73" s="476">
        <v>53603.77</v>
      </c>
      <c r="N73" s="540">
        <f t="shared" ref="N73:N136" si="25">SUM(K73/H73)</f>
        <v>1</v>
      </c>
    </row>
    <row r="74" spans="1:15" ht="15">
      <c r="A74" s="661">
        <v>10</v>
      </c>
      <c r="B74" s="661" t="s">
        <v>644</v>
      </c>
      <c r="C74" s="662"/>
      <c r="D74" s="662"/>
      <c r="E74" s="661"/>
      <c r="F74" s="661"/>
      <c r="G74" s="661"/>
      <c r="H74" s="663">
        <f t="shared" ref="H74:M74" si="26">H75+H79</f>
        <v>42492.54</v>
      </c>
      <c r="I74" s="657">
        <f t="shared" si="26"/>
        <v>0</v>
      </c>
      <c r="J74" s="658">
        <f t="shared" si="26"/>
        <v>42492.54</v>
      </c>
      <c r="K74" s="664">
        <f t="shared" si="26"/>
        <v>42492.54</v>
      </c>
      <c r="L74" s="664">
        <f t="shared" si="26"/>
        <v>0</v>
      </c>
      <c r="M74" s="665">
        <f t="shared" si="26"/>
        <v>42492.54</v>
      </c>
      <c r="N74" s="666">
        <f t="shared" si="25"/>
        <v>1</v>
      </c>
    </row>
    <row r="75" spans="1:15" ht="45">
      <c r="A75" s="453" t="s">
        <v>645</v>
      </c>
      <c r="B75" s="453"/>
      <c r="C75" s="496" t="s">
        <v>324</v>
      </c>
      <c r="D75" s="496"/>
      <c r="E75" s="497">
        <v>921</v>
      </c>
      <c r="F75" s="497"/>
      <c r="G75" s="497"/>
      <c r="H75" s="470">
        <f t="shared" ref="H75:M77" si="27">SUM(H76)</f>
        <v>40000</v>
      </c>
      <c r="I75" s="440">
        <f t="shared" si="27"/>
        <v>0</v>
      </c>
      <c r="J75" s="441">
        <f t="shared" si="27"/>
        <v>40000</v>
      </c>
      <c r="K75" s="541">
        <f t="shared" si="27"/>
        <v>40000</v>
      </c>
      <c r="L75" s="541">
        <f t="shared" si="27"/>
        <v>0</v>
      </c>
      <c r="M75" s="542">
        <f t="shared" si="27"/>
        <v>40000</v>
      </c>
      <c r="N75" s="543">
        <f t="shared" si="25"/>
        <v>1</v>
      </c>
    </row>
    <row r="76" spans="1:15" ht="42.75">
      <c r="A76" s="453"/>
      <c r="B76" s="453"/>
      <c r="C76" s="498" t="s">
        <v>330</v>
      </c>
      <c r="D76" s="498"/>
      <c r="E76" s="499"/>
      <c r="F76" s="499">
        <v>92109</v>
      </c>
      <c r="G76" s="499"/>
      <c r="H76" s="471">
        <f t="shared" si="27"/>
        <v>40000</v>
      </c>
      <c r="I76" s="444">
        <f t="shared" si="27"/>
        <v>0</v>
      </c>
      <c r="J76" s="445">
        <f t="shared" si="27"/>
        <v>40000</v>
      </c>
      <c r="K76" s="534">
        <f t="shared" si="27"/>
        <v>40000</v>
      </c>
      <c r="L76" s="563">
        <f t="shared" si="27"/>
        <v>0</v>
      </c>
      <c r="M76" s="564">
        <f t="shared" si="27"/>
        <v>40000</v>
      </c>
      <c r="N76" s="559">
        <f t="shared" si="25"/>
        <v>1</v>
      </c>
    </row>
    <row r="77" spans="1:15" ht="28.5">
      <c r="A77" s="453"/>
      <c r="B77" s="453"/>
      <c r="C77" s="498" t="s">
        <v>892</v>
      </c>
      <c r="D77" s="498"/>
      <c r="E77" s="499"/>
      <c r="F77" s="499"/>
      <c r="G77" s="499">
        <v>6050</v>
      </c>
      <c r="H77" s="471">
        <f t="shared" si="27"/>
        <v>40000</v>
      </c>
      <c r="I77" s="444">
        <f t="shared" si="27"/>
        <v>0</v>
      </c>
      <c r="J77" s="445">
        <f t="shared" si="27"/>
        <v>40000</v>
      </c>
      <c r="K77" s="534">
        <f t="shared" si="27"/>
        <v>40000</v>
      </c>
      <c r="L77" s="563">
        <f t="shared" si="27"/>
        <v>0</v>
      </c>
      <c r="M77" s="564">
        <f t="shared" si="27"/>
        <v>40000</v>
      </c>
      <c r="N77" s="559">
        <f t="shared" si="25"/>
        <v>1</v>
      </c>
    </row>
    <row r="78" spans="1:15" ht="42.75">
      <c r="A78" s="453"/>
      <c r="B78" s="453"/>
      <c r="C78" s="329" t="s">
        <v>756</v>
      </c>
      <c r="D78" s="1147" t="s">
        <v>631</v>
      </c>
      <c r="E78" s="1148"/>
      <c r="F78" s="456"/>
      <c r="G78" s="456"/>
      <c r="H78" s="475">
        <v>40000</v>
      </c>
      <c r="I78" s="458">
        <v>0</v>
      </c>
      <c r="J78" s="476">
        <v>40000</v>
      </c>
      <c r="K78" s="476">
        <v>40000</v>
      </c>
      <c r="L78" s="535">
        <v>0</v>
      </c>
      <c r="M78" s="476">
        <v>40000</v>
      </c>
      <c r="N78" s="537">
        <f t="shared" si="25"/>
        <v>1</v>
      </c>
    </row>
    <row r="79" spans="1:15" ht="60">
      <c r="A79" s="453" t="s">
        <v>893</v>
      </c>
      <c r="B79" s="453"/>
      <c r="C79" s="465" t="s">
        <v>754</v>
      </c>
      <c r="D79" s="465"/>
      <c r="E79" s="466">
        <v>900</v>
      </c>
      <c r="F79" s="466"/>
      <c r="G79" s="466"/>
      <c r="H79" s="470">
        <f t="shared" ref="H79:M81" si="28">SUM(H80)</f>
        <v>2492.54</v>
      </c>
      <c r="I79" s="440">
        <f t="shared" si="28"/>
        <v>0</v>
      </c>
      <c r="J79" s="441">
        <f t="shared" si="28"/>
        <v>2492.54</v>
      </c>
      <c r="K79" s="541">
        <f t="shared" si="28"/>
        <v>2492.54</v>
      </c>
      <c r="L79" s="541">
        <f t="shared" si="28"/>
        <v>0</v>
      </c>
      <c r="M79" s="542">
        <f t="shared" si="28"/>
        <v>2492.54</v>
      </c>
      <c r="N79" s="543">
        <f t="shared" si="25"/>
        <v>1</v>
      </c>
      <c r="O79" s="154"/>
    </row>
    <row r="80" spans="1:15" ht="28.5">
      <c r="A80" s="453"/>
      <c r="B80" s="453"/>
      <c r="C80" s="467" t="s">
        <v>210</v>
      </c>
      <c r="D80" s="467"/>
      <c r="E80" s="453"/>
      <c r="F80" s="453">
        <v>90095</v>
      </c>
      <c r="G80" s="453"/>
      <c r="H80" s="471">
        <f t="shared" si="28"/>
        <v>2492.54</v>
      </c>
      <c r="I80" s="444">
        <f t="shared" si="28"/>
        <v>0</v>
      </c>
      <c r="J80" s="445">
        <f t="shared" si="28"/>
        <v>2492.54</v>
      </c>
      <c r="K80" s="534">
        <f t="shared" si="28"/>
        <v>2492.54</v>
      </c>
      <c r="L80" s="538">
        <f t="shared" si="28"/>
        <v>0</v>
      </c>
      <c r="M80" s="539">
        <f t="shared" si="28"/>
        <v>2492.54</v>
      </c>
      <c r="N80" s="540">
        <f t="shared" si="25"/>
        <v>1</v>
      </c>
    </row>
    <row r="81" spans="1:14" ht="57">
      <c r="A81" s="453"/>
      <c r="B81" s="453"/>
      <c r="C81" s="467" t="s">
        <v>222</v>
      </c>
      <c r="D81" s="467"/>
      <c r="E81" s="453"/>
      <c r="F81" s="453"/>
      <c r="G81" s="453">
        <v>6050</v>
      </c>
      <c r="H81" s="471">
        <f t="shared" si="28"/>
        <v>2492.54</v>
      </c>
      <c r="I81" s="444">
        <f t="shared" si="28"/>
        <v>0</v>
      </c>
      <c r="J81" s="445">
        <f t="shared" si="28"/>
        <v>2492.54</v>
      </c>
      <c r="K81" s="534">
        <f t="shared" si="28"/>
        <v>2492.54</v>
      </c>
      <c r="L81" s="563">
        <f t="shared" si="28"/>
        <v>0</v>
      </c>
      <c r="M81" s="564">
        <f t="shared" si="28"/>
        <v>2492.54</v>
      </c>
      <c r="N81" s="559">
        <f t="shared" si="25"/>
        <v>1</v>
      </c>
    </row>
    <row r="82" spans="1:14" ht="99.75">
      <c r="A82" s="453"/>
      <c r="B82" s="453"/>
      <c r="C82" s="329" t="s">
        <v>858</v>
      </c>
      <c r="D82" s="1147" t="s">
        <v>631</v>
      </c>
      <c r="E82" s="1148"/>
      <c r="F82" s="456"/>
      <c r="G82" s="456"/>
      <c r="H82" s="475">
        <v>2492.54</v>
      </c>
      <c r="I82" s="458">
        <v>0</v>
      </c>
      <c r="J82" s="476">
        <v>2492.54</v>
      </c>
      <c r="K82" s="476">
        <v>2492.54</v>
      </c>
      <c r="L82" s="535">
        <v>0</v>
      </c>
      <c r="M82" s="476">
        <v>2492.54</v>
      </c>
      <c r="N82" s="537">
        <f t="shared" si="25"/>
        <v>1</v>
      </c>
    </row>
    <row r="83" spans="1:14" ht="30">
      <c r="A83" s="661">
        <v>11</v>
      </c>
      <c r="B83" s="661" t="s">
        <v>646</v>
      </c>
      <c r="C83" s="662"/>
      <c r="D83" s="662"/>
      <c r="E83" s="661"/>
      <c r="F83" s="661"/>
      <c r="G83" s="661"/>
      <c r="H83" s="663">
        <f t="shared" ref="H83:M83" si="29">H84</f>
        <v>12886.86</v>
      </c>
      <c r="I83" s="657">
        <f t="shared" si="29"/>
        <v>0</v>
      </c>
      <c r="J83" s="658">
        <f t="shared" si="29"/>
        <v>12886.86</v>
      </c>
      <c r="K83" s="663">
        <f t="shared" si="29"/>
        <v>12886.86</v>
      </c>
      <c r="L83" s="657">
        <f t="shared" si="29"/>
        <v>0</v>
      </c>
      <c r="M83" s="658">
        <f t="shared" si="29"/>
        <v>12886.86</v>
      </c>
      <c r="N83" s="666">
        <f t="shared" si="25"/>
        <v>1</v>
      </c>
    </row>
    <row r="84" spans="1:14" ht="60">
      <c r="A84" s="453" t="s">
        <v>541</v>
      </c>
      <c r="B84" s="453"/>
      <c r="C84" s="465" t="s">
        <v>754</v>
      </c>
      <c r="D84" s="465"/>
      <c r="E84" s="466">
        <v>900</v>
      </c>
      <c r="F84" s="466"/>
      <c r="G84" s="466"/>
      <c r="H84" s="493">
        <f t="shared" ref="H84:M86" si="30">SUM(H85)</f>
        <v>12886.86</v>
      </c>
      <c r="I84" s="440">
        <f t="shared" si="30"/>
        <v>0</v>
      </c>
      <c r="J84" s="441">
        <f t="shared" si="30"/>
        <v>12886.86</v>
      </c>
      <c r="K84" s="493">
        <f t="shared" si="30"/>
        <v>12886.86</v>
      </c>
      <c r="L84" s="440">
        <f t="shared" si="30"/>
        <v>0</v>
      </c>
      <c r="M84" s="441">
        <f t="shared" si="30"/>
        <v>12886.86</v>
      </c>
      <c r="N84" s="537">
        <f t="shared" si="25"/>
        <v>1</v>
      </c>
    </row>
    <row r="85" spans="1:14" ht="28.5">
      <c r="A85" s="453"/>
      <c r="B85" s="453"/>
      <c r="C85" s="467" t="s">
        <v>210</v>
      </c>
      <c r="D85" s="467"/>
      <c r="E85" s="453"/>
      <c r="F85" s="453">
        <v>90095</v>
      </c>
      <c r="G85" s="453"/>
      <c r="H85" s="472">
        <f t="shared" si="30"/>
        <v>12886.86</v>
      </c>
      <c r="I85" s="444">
        <f t="shared" si="30"/>
        <v>0</v>
      </c>
      <c r="J85" s="445">
        <f t="shared" si="30"/>
        <v>12886.86</v>
      </c>
      <c r="K85" s="472">
        <f t="shared" si="30"/>
        <v>12886.86</v>
      </c>
      <c r="L85" s="444">
        <f t="shared" si="30"/>
        <v>0</v>
      </c>
      <c r="M85" s="445">
        <f t="shared" si="30"/>
        <v>12886.86</v>
      </c>
      <c r="N85" s="540">
        <f t="shared" si="25"/>
        <v>1</v>
      </c>
    </row>
    <row r="86" spans="1:14" ht="57">
      <c r="A86" s="453"/>
      <c r="B86" s="453"/>
      <c r="C86" s="467" t="s">
        <v>222</v>
      </c>
      <c r="D86" s="467"/>
      <c r="E86" s="453"/>
      <c r="F86" s="453"/>
      <c r="G86" s="453">
        <v>6050</v>
      </c>
      <c r="H86" s="472">
        <f t="shared" si="30"/>
        <v>12886.86</v>
      </c>
      <c r="I86" s="444">
        <f t="shared" si="30"/>
        <v>0</v>
      </c>
      <c r="J86" s="445">
        <f t="shared" si="30"/>
        <v>12886.86</v>
      </c>
      <c r="K86" s="472">
        <f t="shared" si="30"/>
        <v>12886.86</v>
      </c>
      <c r="L86" s="444">
        <f t="shared" si="30"/>
        <v>0</v>
      </c>
      <c r="M86" s="445">
        <f t="shared" si="30"/>
        <v>12886.86</v>
      </c>
      <c r="N86" s="559">
        <f t="shared" si="25"/>
        <v>1</v>
      </c>
    </row>
    <row r="87" spans="1:14" ht="99.75">
      <c r="A87" s="453"/>
      <c r="B87" s="453"/>
      <c r="C87" s="329" t="s">
        <v>858</v>
      </c>
      <c r="D87" s="1147" t="s">
        <v>631</v>
      </c>
      <c r="E87" s="1148"/>
      <c r="F87" s="456"/>
      <c r="G87" s="456"/>
      <c r="H87" s="475">
        <v>12886.86</v>
      </c>
      <c r="I87" s="458">
        <v>0</v>
      </c>
      <c r="J87" s="476">
        <v>12886.86</v>
      </c>
      <c r="K87" s="476">
        <v>12886.86</v>
      </c>
      <c r="L87" s="535">
        <v>0</v>
      </c>
      <c r="M87" s="476">
        <v>12886.86</v>
      </c>
      <c r="N87" s="537">
        <f t="shared" si="25"/>
        <v>1</v>
      </c>
    </row>
    <row r="88" spans="1:14" ht="30">
      <c r="A88" s="661">
        <v>12</v>
      </c>
      <c r="B88" s="661" t="s">
        <v>647</v>
      </c>
      <c r="C88" s="662"/>
      <c r="D88" s="662"/>
      <c r="E88" s="661"/>
      <c r="F88" s="661"/>
      <c r="G88" s="661"/>
      <c r="H88" s="663">
        <f t="shared" ref="H88:M88" si="31">H89</f>
        <v>25250.45</v>
      </c>
      <c r="I88" s="657">
        <f t="shared" si="31"/>
        <v>25250.45</v>
      </c>
      <c r="J88" s="658">
        <f t="shared" si="31"/>
        <v>0</v>
      </c>
      <c r="K88" s="664">
        <f t="shared" si="31"/>
        <v>25250.45</v>
      </c>
      <c r="L88" s="664">
        <f t="shared" si="31"/>
        <v>25250.45</v>
      </c>
      <c r="M88" s="665">
        <f t="shared" si="31"/>
        <v>0</v>
      </c>
      <c r="N88" s="666">
        <f t="shared" si="25"/>
        <v>1</v>
      </c>
    </row>
    <row r="89" spans="1:14" ht="30">
      <c r="A89" s="453" t="s">
        <v>554</v>
      </c>
      <c r="B89" s="453"/>
      <c r="C89" s="465" t="s">
        <v>211</v>
      </c>
      <c r="D89" s="465"/>
      <c r="E89" s="466">
        <v>600</v>
      </c>
      <c r="F89" s="466"/>
      <c r="G89" s="466"/>
      <c r="H89" s="470">
        <f t="shared" ref="H89:M91" si="32">SUM(H90)</f>
        <v>25250.45</v>
      </c>
      <c r="I89" s="440">
        <f t="shared" si="32"/>
        <v>25250.45</v>
      </c>
      <c r="J89" s="441">
        <f t="shared" si="32"/>
        <v>0</v>
      </c>
      <c r="K89" s="544">
        <f t="shared" si="32"/>
        <v>25250.45</v>
      </c>
      <c r="L89" s="544">
        <f t="shared" si="32"/>
        <v>25250.45</v>
      </c>
      <c r="M89" s="545">
        <f t="shared" si="32"/>
        <v>0</v>
      </c>
      <c r="N89" s="546">
        <f t="shared" si="25"/>
        <v>1</v>
      </c>
    </row>
    <row r="90" spans="1:14" ht="28.5">
      <c r="A90" s="453"/>
      <c r="B90" s="453"/>
      <c r="C90" s="467" t="s">
        <v>21</v>
      </c>
      <c r="D90" s="467"/>
      <c r="E90" s="453"/>
      <c r="F90" s="453">
        <v>60017</v>
      </c>
      <c r="G90" s="453"/>
      <c r="H90" s="471">
        <f t="shared" si="32"/>
        <v>25250.45</v>
      </c>
      <c r="I90" s="444">
        <f t="shared" si="32"/>
        <v>25250.45</v>
      </c>
      <c r="J90" s="445">
        <f t="shared" si="32"/>
        <v>0</v>
      </c>
      <c r="K90" s="534">
        <f t="shared" si="32"/>
        <v>25250.45</v>
      </c>
      <c r="L90" s="538">
        <f t="shared" si="32"/>
        <v>25250.45</v>
      </c>
      <c r="M90" s="539">
        <f t="shared" si="32"/>
        <v>0</v>
      </c>
      <c r="N90" s="540">
        <f t="shared" si="25"/>
        <v>1</v>
      </c>
    </row>
    <row r="91" spans="1:14" ht="57">
      <c r="A91" s="453"/>
      <c r="B91" s="453"/>
      <c r="C91" s="467" t="s">
        <v>222</v>
      </c>
      <c r="D91" s="467"/>
      <c r="E91" s="453"/>
      <c r="F91" s="453"/>
      <c r="G91" s="453">
        <v>4270</v>
      </c>
      <c r="H91" s="471">
        <f t="shared" si="32"/>
        <v>25250.45</v>
      </c>
      <c r="I91" s="444">
        <f t="shared" si="32"/>
        <v>25250.45</v>
      </c>
      <c r="J91" s="445">
        <f t="shared" si="32"/>
        <v>0</v>
      </c>
      <c r="K91" s="534">
        <f t="shared" si="32"/>
        <v>25250.45</v>
      </c>
      <c r="L91" s="565">
        <f t="shared" si="32"/>
        <v>25250.45</v>
      </c>
      <c r="M91" s="565">
        <f t="shared" si="32"/>
        <v>0</v>
      </c>
      <c r="N91" s="559">
        <f t="shared" si="25"/>
        <v>1</v>
      </c>
    </row>
    <row r="92" spans="1:14" ht="57">
      <c r="A92" s="453"/>
      <c r="B92" s="453"/>
      <c r="C92" s="329" t="s">
        <v>1009</v>
      </c>
      <c r="D92" s="1147" t="s">
        <v>631</v>
      </c>
      <c r="E92" s="1148"/>
      <c r="F92" s="456"/>
      <c r="G92" s="456"/>
      <c r="H92" s="475">
        <v>25250.45</v>
      </c>
      <c r="I92" s="458">
        <v>25250.45</v>
      </c>
      <c r="J92" s="476">
        <v>0</v>
      </c>
      <c r="K92" s="458">
        <v>25250.45</v>
      </c>
      <c r="L92" s="458">
        <v>25250.45</v>
      </c>
      <c r="M92" s="567">
        <v>0</v>
      </c>
      <c r="N92" s="569">
        <f t="shared" si="25"/>
        <v>1</v>
      </c>
    </row>
    <row r="93" spans="1:14" ht="15">
      <c r="A93" s="675">
        <v>13</v>
      </c>
      <c r="B93" s="661" t="s">
        <v>648</v>
      </c>
      <c r="C93" s="680"/>
      <c r="D93" s="680"/>
      <c r="E93" s="661"/>
      <c r="F93" s="661"/>
      <c r="G93" s="661"/>
      <c r="H93" s="663">
        <f t="shared" ref="H93:M93" si="33">H94</f>
        <v>32966.730000000003</v>
      </c>
      <c r="I93" s="657">
        <f t="shared" si="33"/>
        <v>0</v>
      </c>
      <c r="J93" s="658">
        <f t="shared" si="33"/>
        <v>32966.730000000003</v>
      </c>
      <c r="K93" s="663">
        <f t="shared" si="33"/>
        <v>16163.06</v>
      </c>
      <c r="L93" s="657">
        <f t="shared" si="33"/>
        <v>0</v>
      </c>
      <c r="M93" s="658">
        <f t="shared" si="33"/>
        <v>16163.06</v>
      </c>
      <c r="N93" s="666">
        <f t="shared" si="25"/>
        <v>0.49028399237655657</v>
      </c>
    </row>
    <row r="94" spans="1:14" ht="45">
      <c r="A94" s="453" t="s">
        <v>649</v>
      </c>
      <c r="B94" s="453"/>
      <c r="C94" s="465" t="s">
        <v>324</v>
      </c>
      <c r="D94" s="465"/>
      <c r="E94" s="466">
        <v>921</v>
      </c>
      <c r="F94" s="466"/>
      <c r="G94" s="466"/>
      <c r="H94" s="470">
        <f t="shared" ref="H94:M96" si="34">SUM(H95)</f>
        <v>32966.730000000003</v>
      </c>
      <c r="I94" s="440">
        <f t="shared" si="34"/>
        <v>0</v>
      </c>
      <c r="J94" s="441">
        <f t="shared" si="34"/>
        <v>32966.730000000003</v>
      </c>
      <c r="K94" s="470">
        <f t="shared" si="34"/>
        <v>16163.06</v>
      </c>
      <c r="L94" s="440">
        <f t="shared" si="34"/>
        <v>0</v>
      </c>
      <c r="M94" s="441">
        <f t="shared" si="34"/>
        <v>16163.06</v>
      </c>
      <c r="N94" s="543">
        <f t="shared" si="25"/>
        <v>0.49028399237655657</v>
      </c>
    </row>
    <row r="95" spans="1:14" ht="42.75">
      <c r="A95" s="453"/>
      <c r="B95" s="453"/>
      <c r="C95" s="467" t="s">
        <v>330</v>
      </c>
      <c r="D95" s="467"/>
      <c r="E95" s="453"/>
      <c r="F95" s="453">
        <v>92109</v>
      </c>
      <c r="G95" s="453"/>
      <c r="H95" s="471">
        <f t="shared" si="34"/>
        <v>32966.730000000003</v>
      </c>
      <c r="I95" s="444">
        <f t="shared" si="34"/>
        <v>0</v>
      </c>
      <c r="J95" s="445">
        <f t="shared" si="34"/>
        <v>32966.730000000003</v>
      </c>
      <c r="K95" s="471">
        <f t="shared" si="34"/>
        <v>16163.06</v>
      </c>
      <c r="L95" s="444">
        <f t="shared" si="34"/>
        <v>0</v>
      </c>
      <c r="M95" s="445">
        <f t="shared" si="34"/>
        <v>16163.06</v>
      </c>
      <c r="N95" s="540">
        <f t="shared" si="25"/>
        <v>0.49028399237655657</v>
      </c>
    </row>
    <row r="96" spans="1:14" ht="57">
      <c r="A96" s="453"/>
      <c r="B96" s="453"/>
      <c r="C96" s="467" t="s">
        <v>222</v>
      </c>
      <c r="D96" s="467"/>
      <c r="E96" s="453"/>
      <c r="F96" s="453"/>
      <c r="G96" s="499">
        <v>6050</v>
      </c>
      <c r="H96" s="471">
        <f t="shared" si="34"/>
        <v>32966.730000000003</v>
      </c>
      <c r="I96" s="444">
        <f t="shared" si="34"/>
        <v>0</v>
      </c>
      <c r="J96" s="445">
        <f t="shared" si="34"/>
        <v>32966.730000000003</v>
      </c>
      <c r="K96" s="471">
        <f t="shared" si="34"/>
        <v>16163.06</v>
      </c>
      <c r="L96" s="444">
        <f t="shared" si="34"/>
        <v>0</v>
      </c>
      <c r="M96" s="445">
        <f t="shared" si="34"/>
        <v>16163.06</v>
      </c>
      <c r="N96" s="559">
        <f t="shared" si="25"/>
        <v>0.49028399237655657</v>
      </c>
    </row>
    <row r="97" spans="1:14" ht="85.5">
      <c r="A97" s="453"/>
      <c r="B97" s="453"/>
      <c r="C97" s="389" t="s">
        <v>1010</v>
      </c>
      <c r="D97" s="1141" t="s">
        <v>750</v>
      </c>
      <c r="E97" s="1142"/>
      <c r="F97" s="456"/>
      <c r="G97" s="456"/>
      <c r="H97" s="475">
        <v>32966.730000000003</v>
      </c>
      <c r="I97" s="458">
        <v>0</v>
      </c>
      <c r="J97" s="476">
        <v>32966.730000000003</v>
      </c>
      <c r="K97" s="538">
        <v>16163.06</v>
      </c>
      <c r="L97" s="568">
        <v>0</v>
      </c>
      <c r="M97" s="640">
        <v>16163.06</v>
      </c>
      <c r="N97" s="569">
        <f t="shared" si="25"/>
        <v>0.49028399237655657</v>
      </c>
    </row>
    <row r="98" spans="1:14" ht="15">
      <c r="A98" s="675">
        <v>14</v>
      </c>
      <c r="B98" s="661" t="s">
        <v>650</v>
      </c>
      <c r="C98" s="680"/>
      <c r="D98" s="680"/>
      <c r="E98" s="661"/>
      <c r="F98" s="661"/>
      <c r="G98" s="661"/>
      <c r="H98" s="663">
        <f t="shared" ref="H98:M98" si="35">H99</f>
        <v>43568.73</v>
      </c>
      <c r="I98" s="657">
        <f t="shared" si="35"/>
        <v>0</v>
      </c>
      <c r="J98" s="658">
        <f t="shared" si="35"/>
        <v>43568.73</v>
      </c>
      <c r="K98" s="663">
        <f t="shared" si="35"/>
        <v>43568.73</v>
      </c>
      <c r="L98" s="657">
        <f t="shared" si="35"/>
        <v>0</v>
      </c>
      <c r="M98" s="658">
        <f t="shared" si="35"/>
        <v>43568.73</v>
      </c>
      <c r="N98" s="666">
        <f t="shared" si="25"/>
        <v>1</v>
      </c>
    </row>
    <row r="99" spans="1:14" ht="60">
      <c r="A99" s="453" t="s">
        <v>580</v>
      </c>
      <c r="B99" s="453"/>
      <c r="C99" s="491" t="s">
        <v>125</v>
      </c>
      <c r="D99" s="491"/>
      <c r="E99" s="478">
        <v>900</v>
      </c>
      <c r="F99" s="477"/>
      <c r="G99" s="479"/>
      <c r="H99" s="493">
        <f t="shared" ref="H99:M101" si="36">SUM(H100)</f>
        <v>43568.73</v>
      </c>
      <c r="I99" s="440">
        <f t="shared" si="36"/>
        <v>0</v>
      </c>
      <c r="J99" s="441">
        <f t="shared" si="36"/>
        <v>43568.73</v>
      </c>
      <c r="K99" s="493">
        <f t="shared" si="36"/>
        <v>43568.73</v>
      </c>
      <c r="L99" s="440">
        <f t="shared" si="36"/>
        <v>0</v>
      </c>
      <c r="M99" s="441">
        <f t="shared" si="36"/>
        <v>43568.73</v>
      </c>
      <c r="N99" s="543">
        <f t="shared" si="25"/>
        <v>1</v>
      </c>
    </row>
    <row r="100" spans="1:14" ht="28.5">
      <c r="A100" s="453"/>
      <c r="B100" s="453"/>
      <c r="C100" s="494" t="s">
        <v>322</v>
      </c>
      <c r="D100" s="494"/>
      <c r="E100" s="502"/>
      <c r="F100" s="480">
        <v>90015</v>
      </c>
      <c r="G100" s="503"/>
      <c r="H100" s="472">
        <f t="shared" si="36"/>
        <v>43568.73</v>
      </c>
      <c r="I100" s="444">
        <f t="shared" si="36"/>
        <v>0</v>
      </c>
      <c r="J100" s="445">
        <f t="shared" si="36"/>
        <v>43568.73</v>
      </c>
      <c r="K100" s="472">
        <f t="shared" si="36"/>
        <v>43568.73</v>
      </c>
      <c r="L100" s="444">
        <f t="shared" si="36"/>
        <v>0</v>
      </c>
      <c r="M100" s="445">
        <f t="shared" si="36"/>
        <v>43568.73</v>
      </c>
      <c r="N100" s="540">
        <f t="shared" si="25"/>
        <v>1</v>
      </c>
    </row>
    <row r="101" spans="1:14" ht="28.5">
      <c r="A101" s="453"/>
      <c r="B101" s="453"/>
      <c r="C101" s="494" t="s">
        <v>185</v>
      </c>
      <c r="D101" s="494"/>
      <c r="E101" s="480"/>
      <c r="F101" s="480"/>
      <c r="G101" s="482">
        <v>6050</v>
      </c>
      <c r="H101" s="472">
        <f t="shared" si="36"/>
        <v>43568.73</v>
      </c>
      <c r="I101" s="444">
        <f t="shared" si="36"/>
        <v>0</v>
      </c>
      <c r="J101" s="445">
        <f t="shared" si="36"/>
        <v>43568.73</v>
      </c>
      <c r="K101" s="472">
        <f t="shared" si="36"/>
        <v>43568.73</v>
      </c>
      <c r="L101" s="444">
        <f t="shared" si="36"/>
        <v>0</v>
      </c>
      <c r="M101" s="445">
        <f t="shared" si="36"/>
        <v>43568.73</v>
      </c>
      <c r="N101" s="559">
        <f t="shared" si="25"/>
        <v>1</v>
      </c>
    </row>
    <row r="102" spans="1:14" ht="142.5">
      <c r="A102" s="453"/>
      <c r="B102" s="453"/>
      <c r="C102" s="468" t="s">
        <v>894</v>
      </c>
      <c r="D102" s="1137" t="s">
        <v>631</v>
      </c>
      <c r="E102" s="1138"/>
      <c r="F102" s="453"/>
      <c r="G102" s="453"/>
      <c r="H102" s="475">
        <v>43568.73</v>
      </c>
      <c r="I102" s="475">
        <v>0</v>
      </c>
      <c r="J102" s="475">
        <v>43568.73</v>
      </c>
      <c r="K102" s="475">
        <v>43568.73</v>
      </c>
      <c r="L102" s="476">
        <v>0</v>
      </c>
      <c r="M102" s="475">
        <v>43568.73</v>
      </c>
      <c r="N102" s="540">
        <f t="shared" si="25"/>
        <v>1</v>
      </c>
    </row>
    <row r="103" spans="1:14" ht="15">
      <c r="A103" s="500">
        <v>15</v>
      </c>
      <c r="B103" s="460" t="s">
        <v>651</v>
      </c>
      <c r="C103" s="501"/>
      <c r="D103" s="501"/>
      <c r="E103" s="460"/>
      <c r="F103" s="460"/>
      <c r="G103" s="460"/>
      <c r="H103" s="462">
        <f t="shared" ref="H103:M103" si="37">H104</f>
        <v>56265.93</v>
      </c>
      <c r="I103" s="463">
        <f t="shared" si="37"/>
        <v>0</v>
      </c>
      <c r="J103" s="464">
        <f t="shared" si="37"/>
        <v>56265.93</v>
      </c>
      <c r="K103" s="553">
        <f t="shared" si="37"/>
        <v>56265.93</v>
      </c>
      <c r="L103" s="553">
        <f t="shared" si="37"/>
        <v>0</v>
      </c>
      <c r="M103" s="554">
        <f t="shared" si="37"/>
        <v>56265.93</v>
      </c>
      <c r="N103" s="550">
        <f t="shared" si="25"/>
        <v>1</v>
      </c>
    </row>
    <row r="104" spans="1:14" ht="30">
      <c r="A104" s="453" t="s">
        <v>652</v>
      </c>
      <c r="B104" s="453"/>
      <c r="C104" s="465" t="s">
        <v>429</v>
      </c>
      <c r="D104" s="465"/>
      <c r="E104" s="466">
        <v>801</v>
      </c>
      <c r="F104" s="466"/>
      <c r="G104" s="466"/>
      <c r="H104" s="454">
        <f t="shared" ref="H104:M106" si="38">SUM(H105)</f>
        <v>56265.93</v>
      </c>
      <c r="I104" s="440">
        <f t="shared" si="38"/>
        <v>0</v>
      </c>
      <c r="J104" s="441">
        <f t="shared" si="38"/>
        <v>56265.93</v>
      </c>
      <c r="K104" s="541">
        <f t="shared" si="38"/>
        <v>56265.93</v>
      </c>
      <c r="L104" s="541">
        <f t="shared" si="38"/>
        <v>0</v>
      </c>
      <c r="M104" s="542">
        <f t="shared" si="38"/>
        <v>56265.93</v>
      </c>
      <c r="N104" s="543">
        <f t="shared" si="25"/>
        <v>1</v>
      </c>
    </row>
    <row r="105" spans="1:14">
      <c r="A105" s="453"/>
      <c r="B105" s="453"/>
      <c r="C105" s="467" t="s">
        <v>91</v>
      </c>
      <c r="D105" s="467"/>
      <c r="E105" s="453"/>
      <c r="F105" s="453">
        <v>80101</v>
      </c>
      <c r="G105" s="453"/>
      <c r="H105" s="455">
        <f t="shared" si="38"/>
        <v>56265.93</v>
      </c>
      <c r="I105" s="444">
        <f t="shared" si="38"/>
        <v>0</v>
      </c>
      <c r="J105" s="445">
        <f t="shared" si="38"/>
        <v>56265.93</v>
      </c>
      <c r="K105" s="534">
        <f t="shared" si="38"/>
        <v>56265.93</v>
      </c>
      <c r="L105" s="535">
        <f t="shared" si="38"/>
        <v>0</v>
      </c>
      <c r="M105" s="536">
        <f t="shared" si="38"/>
        <v>56265.93</v>
      </c>
      <c r="N105" s="537">
        <f t="shared" si="25"/>
        <v>1</v>
      </c>
    </row>
    <row r="106" spans="1:14" ht="57">
      <c r="A106" s="453"/>
      <c r="B106" s="453"/>
      <c r="C106" s="467" t="s">
        <v>222</v>
      </c>
      <c r="D106" s="467"/>
      <c r="E106" s="453"/>
      <c r="F106" s="453"/>
      <c r="G106" s="453">
        <v>6050</v>
      </c>
      <c r="H106" s="455">
        <f t="shared" si="38"/>
        <v>56265.93</v>
      </c>
      <c r="I106" s="444">
        <f t="shared" si="38"/>
        <v>0</v>
      </c>
      <c r="J106" s="445">
        <f t="shared" si="38"/>
        <v>56265.93</v>
      </c>
      <c r="K106" s="534">
        <f t="shared" si="38"/>
        <v>56265.93</v>
      </c>
      <c r="L106" s="565">
        <f t="shared" si="38"/>
        <v>0</v>
      </c>
      <c r="M106" s="565">
        <f t="shared" si="38"/>
        <v>56265.93</v>
      </c>
      <c r="N106" s="559">
        <f t="shared" si="25"/>
        <v>1</v>
      </c>
    </row>
    <row r="107" spans="1:14" ht="71.25" customHeight="1">
      <c r="A107" s="453"/>
      <c r="B107" s="453"/>
      <c r="C107" s="329" t="s">
        <v>843</v>
      </c>
      <c r="D107" s="1141" t="s">
        <v>750</v>
      </c>
      <c r="E107" s="1142"/>
      <c r="F107" s="456"/>
      <c r="G107" s="456"/>
      <c r="H107" s="457">
        <v>56265.93</v>
      </c>
      <c r="I107" s="458">
        <v>0</v>
      </c>
      <c r="J107" s="459">
        <v>56265.93</v>
      </c>
      <c r="K107" s="459">
        <v>56265.93</v>
      </c>
      <c r="L107" s="558">
        <v>0</v>
      </c>
      <c r="M107" s="459">
        <v>56265.93</v>
      </c>
      <c r="N107" s="559">
        <f t="shared" si="25"/>
        <v>1</v>
      </c>
    </row>
    <row r="108" spans="1:14" ht="15">
      <c r="A108" s="675">
        <v>16</v>
      </c>
      <c r="B108" s="661" t="s">
        <v>653</v>
      </c>
      <c r="C108" s="680"/>
      <c r="D108" s="680"/>
      <c r="E108" s="661"/>
      <c r="F108" s="661"/>
      <c r="G108" s="661"/>
      <c r="H108" s="663">
        <f t="shared" ref="H108:M108" si="39">H109</f>
        <v>43427.13</v>
      </c>
      <c r="I108" s="657">
        <f t="shared" si="39"/>
        <v>0</v>
      </c>
      <c r="J108" s="658">
        <f t="shared" si="39"/>
        <v>43427.13</v>
      </c>
      <c r="K108" s="664">
        <f t="shared" si="39"/>
        <v>43427.13</v>
      </c>
      <c r="L108" s="677">
        <f t="shared" si="39"/>
        <v>0</v>
      </c>
      <c r="M108" s="677">
        <f t="shared" si="39"/>
        <v>43427.13</v>
      </c>
      <c r="N108" s="666">
        <f t="shared" si="25"/>
        <v>1</v>
      </c>
    </row>
    <row r="109" spans="1:14" ht="60">
      <c r="A109" s="453" t="s">
        <v>654</v>
      </c>
      <c r="B109" s="453"/>
      <c r="C109" s="465" t="s">
        <v>754</v>
      </c>
      <c r="D109" s="465"/>
      <c r="E109" s="466">
        <v>900</v>
      </c>
      <c r="F109" s="466"/>
      <c r="G109" s="466"/>
      <c r="H109" s="454">
        <f t="shared" ref="H109:M111" si="40">SUM(H110)</f>
        <v>43427.13</v>
      </c>
      <c r="I109" s="440">
        <f t="shared" si="40"/>
        <v>0</v>
      </c>
      <c r="J109" s="441">
        <f t="shared" si="40"/>
        <v>43427.13</v>
      </c>
      <c r="K109" s="541">
        <f t="shared" si="40"/>
        <v>43427.13</v>
      </c>
      <c r="L109" s="555">
        <f t="shared" si="40"/>
        <v>0</v>
      </c>
      <c r="M109" s="555">
        <f t="shared" si="40"/>
        <v>43427.13</v>
      </c>
      <c r="N109" s="543">
        <f t="shared" si="25"/>
        <v>1</v>
      </c>
    </row>
    <row r="110" spans="1:14" ht="28.5">
      <c r="A110" s="453"/>
      <c r="B110" s="453"/>
      <c r="C110" s="467" t="s">
        <v>322</v>
      </c>
      <c r="D110" s="467"/>
      <c r="E110" s="453"/>
      <c r="F110" s="453">
        <v>90015</v>
      </c>
      <c r="G110" s="453"/>
      <c r="H110" s="455">
        <f t="shared" si="40"/>
        <v>43427.13</v>
      </c>
      <c r="I110" s="444">
        <f t="shared" si="40"/>
        <v>0</v>
      </c>
      <c r="J110" s="445">
        <f t="shared" si="40"/>
        <v>43427.13</v>
      </c>
      <c r="K110" s="534">
        <f t="shared" si="40"/>
        <v>43427.13</v>
      </c>
      <c r="L110" s="538">
        <f t="shared" si="40"/>
        <v>0</v>
      </c>
      <c r="M110" s="539">
        <f t="shared" si="40"/>
        <v>43427.13</v>
      </c>
      <c r="N110" s="540">
        <f t="shared" si="25"/>
        <v>1</v>
      </c>
    </row>
    <row r="111" spans="1:14" ht="57">
      <c r="A111" s="453"/>
      <c r="B111" s="453"/>
      <c r="C111" s="467" t="s">
        <v>222</v>
      </c>
      <c r="D111" s="467"/>
      <c r="E111" s="453"/>
      <c r="F111" s="453"/>
      <c r="G111" s="453">
        <v>6050</v>
      </c>
      <c r="H111" s="455">
        <f t="shared" si="40"/>
        <v>43427.13</v>
      </c>
      <c r="I111" s="444">
        <f t="shared" si="40"/>
        <v>0</v>
      </c>
      <c r="J111" s="445">
        <f t="shared" si="40"/>
        <v>43427.13</v>
      </c>
      <c r="K111" s="534">
        <f t="shared" si="40"/>
        <v>43427.13</v>
      </c>
      <c r="L111" s="558">
        <f t="shared" si="40"/>
        <v>0</v>
      </c>
      <c r="M111" s="558">
        <f t="shared" si="40"/>
        <v>43427.13</v>
      </c>
      <c r="N111" s="537">
        <f t="shared" si="25"/>
        <v>1</v>
      </c>
    </row>
    <row r="112" spans="1:14" ht="71.25" customHeight="1">
      <c r="A112" s="453"/>
      <c r="B112" s="453"/>
      <c r="C112" s="329" t="s">
        <v>848</v>
      </c>
      <c r="D112" s="1141" t="s">
        <v>750</v>
      </c>
      <c r="E112" s="1142"/>
      <c r="F112" s="456"/>
      <c r="G112" s="456"/>
      <c r="H112" s="457">
        <v>43427.13</v>
      </c>
      <c r="I112" s="458">
        <v>0</v>
      </c>
      <c r="J112" s="459">
        <v>43427.13</v>
      </c>
      <c r="K112" s="459">
        <v>43427.13</v>
      </c>
      <c r="L112" s="549">
        <v>0</v>
      </c>
      <c r="M112" s="459">
        <v>43427.13</v>
      </c>
      <c r="N112" s="537">
        <f t="shared" si="25"/>
        <v>1</v>
      </c>
    </row>
    <row r="113" spans="1:14" ht="15">
      <c r="A113" s="675">
        <v>17</v>
      </c>
      <c r="B113" s="661" t="s">
        <v>655</v>
      </c>
      <c r="C113" s="680"/>
      <c r="D113" s="680"/>
      <c r="E113" s="661"/>
      <c r="F113" s="661"/>
      <c r="G113" s="661"/>
      <c r="H113" s="663">
        <f t="shared" ref="H113:M113" si="41">H114</f>
        <v>30511.55</v>
      </c>
      <c r="I113" s="657">
        <f t="shared" si="41"/>
        <v>0</v>
      </c>
      <c r="J113" s="658">
        <f t="shared" si="41"/>
        <v>30511.55</v>
      </c>
      <c r="K113" s="664">
        <f t="shared" si="41"/>
        <v>30511.55</v>
      </c>
      <c r="L113" s="677">
        <f t="shared" si="41"/>
        <v>0</v>
      </c>
      <c r="M113" s="677">
        <f t="shared" si="41"/>
        <v>30511.55</v>
      </c>
      <c r="N113" s="666">
        <f t="shared" si="25"/>
        <v>1</v>
      </c>
    </row>
    <row r="114" spans="1:14" ht="45">
      <c r="A114" s="453" t="s">
        <v>656</v>
      </c>
      <c r="B114" s="453"/>
      <c r="C114" s="504" t="s">
        <v>324</v>
      </c>
      <c r="D114" s="504"/>
      <c r="E114" s="478">
        <v>921</v>
      </c>
      <c r="F114" s="478"/>
      <c r="G114" s="478"/>
      <c r="H114" s="454">
        <f t="shared" ref="H114:M116" si="42">SUM(H115)</f>
        <v>30511.55</v>
      </c>
      <c r="I114" s="440">
        <f t="shared" si="42"/>
        <v>0</v>
      </c>
      <c r="J114" s="441">
        <f t="shared" si="42"/>
        <v>30511.55</v>
      </c>
      <c r="K114" s="541">
        <f t="shared" si="42"/>
        <v>30511.55</v>
      </c>
      <c r="L114" s="541">
        <f t="shared" si="42"/>
        <v>0</v>
      </c>
      <c r="M114" s="542">
        <f t="shared" si="42"/>
        <v>30511.55</v>
      </c>
      <c r="N114" s="543">
        <f t="shared" si="25"/>
        <v>1</v>
      </c>
    </row>
    <row r="115" spans="1:14" ht="42.75">
      <c r="A115" s="453"/>
      <c r="B115" s="453"/>
      <c r="C115" s="505" t="s">
        <v>330</v>
      </c>
      <c r="D115" s="505"/>
      <c r="E115" s="481"/>
      <c r="F115" s="481">
        <v>92109</v>
      </c>
      <c r="G115" s="481"/>
      <c r="H115" s="455">
        <f t="shared" si="42"/>
        <v>30511.55</v>
      </c>
      <c r="I115" s="444">
        <f t="shared" si="42"/>
        <v>0</v>
      </c>
      <c r="J115" s="445">
        <f t="shared" si="42"/>
        <v>30511.55</v>
      </c>
      <c r="K115" s="534">
        <f t="shared" si="42"/>
        <v>30511.55</v>
      </c>
      <c r="L115" s="565">
        <f t="shared" si="42"/>
        <v>0</v>
      </c>
      <c r="M115" s="565">
        <f t="shared" si="42"/>
        <v>30511.55</v>
      </c>
      <c r="N115" s="559">
        <f t="shared" si="25"/>
        <v>1</v>
      </c>
    </row>
    <row r="116" spans="1:14" ht="57">
      <c r="A116" s="453"/>
      <c r="B116" s="453"/>
      <c r="C116" s="505" t="s">
        <v>222</v>
      </c>
      <c r="D116" s="505"/>
      <c r="E116" s="481"/>
      <c r="F116" s="481"/>
      <c r="G116" s="481">
        <v>6050</v>
      </c>
      <c r="H116" s="455">
        <f t="shared" si="42"/>
        <v>30511.55</v>
      </c>
      <c r="I116" s="444">
        <f t="shared" si="42"/>
        <v>0</v>
      </c>
      <c r="J116" s="445">
        <f t="shared" si="42"/>
        <v>30511.55</v>
      </c>
      <c r="K116" s="534">
        <f t="shared" si="42"/>
        <v>30511.55</v>
      </c>
      <c r="L116" s="558">
        <f t="shared" si="42"/>
        <v>0</v>
      </c>
      <c r="M116" s="558">
        <f t="shared" si="42"/>
        <v>30511.55</v>
      </c>
      <c r="N116" s="559">
        <f t="shared" si="25"/>
        <v>1</v>
      </c>
    </row>
    <row r="117" spans="1:14" ht="71.25" customHeight="1">
      <c r="A117" s="453"/>
      <c r="B117" s="453"/>
      <c r="C117" s="329" t="s">
        <v>868</v>
      </c>
      <c r="D117" s="1139" t="s">
        <v>750</v>
      </c>
      <c r="E117" s="1140"/>
      <c r="F117" s="456"/>
      <c r="G117" s="456"/>
      <c r="H117" s="457">
        <v>30511.55</v>
      </c>
      <c r="I117" s="506">
        <v>0</v>
      </c>
      <c r="J117" s="459">
        <v>30511.55</v>
      </c>
      <c r="K117" s="459">
        <v>30511.55</v>
      </c>
      <c r="L117" s="567">
        <v>0</v>
      </c>
      <c r="M117" s="459">
        <v>30511.55</v>
      </c>
      <c r="N117" s="540">
        <f t="shared" si="25"/>
        <v>1</v>
      </c>
    </row>
    <row r="118" spans="1:14" ht="15">
      <c r="A118" s="661">
        <v>18</v>
      </c>
      <c r="B118" s="661" t="s">
        <v>657</v>
      </c>
      <c r="C118" s="680"/>
      <c r="D118" s="680"/>
      <c r="E118" s="661"/>
      <c r="F118" s="661"/>
      <c r="G118" s="661"/>
      <c r="H118" s="663">
        <f t="shared" ref="H118:M118" si="43">H119</f>
        <v>50837.760000000002</v>
      </c>
      <c r="I118" s="657">
        <f t="shared" si="43"/>
        <v>0</v>
      </c>
      <c r="J118" s="658">
        <f t="shared" si="43"/>
        <v>50837.760000000002</v>
      </c>
      <c r="K118" s="663">
        <f t="shared" si="43"/>
        <v>50837.760000000002</v>
      </c>
      <c r="L118" s="657">
        <f t="shared" si="43"/>
        <v>0</v>
      </c>
      <c r="M118" s="658">
        <f t="shared" si="43"/>
        <v>50837.760000000002</v>
      </c>
      <c r="N118" s="666">
        <f t="shared" si="25"/>
        <v>1</v>
      </c>
    </row>
    <row r="119" spans="1:14" ht="60">
      <c r="A119" s="453" t="s">
        <v>658</v>
      </c>
      <c r="B119" s="453"/>
      <c r="C119" s="465" t="s">
        <v>754</v>
      </c>
      <c r="D119" s="465"/>
      <c r="E119" s="466">
        <v>900</v>
      </c>
      <c r="F119" s="466"/>
      <c r="G119" s="466"/>
      <c r="H119" s="493">
        <f t="shared" ref="H119:M121" si="44">SUM(H120)</f>
        <v>50837.760000000002</v>
      </c>
      <c r="I119" s="440">
        <f t="shared" si="44"/>
        <v>0</v>
      </c>
      <c r="J119" s="441">
        <f t="shared" si="44"/>
        <v>50837.760000000002</v>
      </c>
      <c r="K119" s="493">
        <f t="shared" si="44"/>
        <v>50837.760000000002</v>
      </c>
      <c r="L119" s="440">
        <f t="shared" si="44"/>
        <v>0</v>
      </c>
      <c r="M119" s="441">
        <f t="shared" si="44"/>
        <v>50837.760000000002</v>
      </c>
      <c r="N119" s="543">
        <f t="shared" si="25"/>
        <v>1</v>
      </c>
    </row>
    <row r="120" spans="1:14" ht="28.5">
      <c r="A120" s="453"/>
      <c r="B120" s="453"/>
      <c r="C120" s="467" t="s">
        <v>322</v>
      </c>
      <c r="D120" s="467"/>
      <c r="E120" s="453"/>
      <c r="F120" s="453">
        <v>90015</v>
      </c>
      <c r="G120" s="453"/>
      <c r="H120" s="472">
        <f t="shared" si="44"/>
        <v>50837.760000000002</v>
      </c>
      <c r="I120" s="444">
        <f t="shared" si="44"/>
        <v>0</v>
      </c>
      <c r="J120" s="445">
        <f t="shared" si="44"/>
        <v>50837.760000000002</v>
      </c>
      <c r="K120" s="472">
        <f t="shared" si="44"/>
        <v>50837.760000000002</v>
      </c>
      <c r="L120" s="444">
        <f t="shared" si="44"/>
        <v>0</v>
      </c>
      <c r="M120" s="445">
        <f t="shared" si="44"/>
        <v>50837.760000000002</v>
      </c>
      <c r="N120" s="559">
        <f t="shared" si="25"/>
        <v>1</v>
      </c>
    </row>
    <row r="121" spans="1:14" ht="57">
      <c r="A121" s="453"/>
      <c r="B121" s="453"/>
      <c r="C121" s="467" t="s">
        <v>222</v>
      </c>
      <c r="D121" s="467"/>
      <c r="E121" s="453"/>
      <c r="F121" s="453"/>
      <c r="G121" s="453">
        <v>6050</v>
      </c>
      <c r="H121" s="472">
        <f t="shared" si="44"/>
        <v>50837.760000000002</v>
      </c>
      <c r="I121" s="444">
        <f t="shared" si="44"/>
        <v>0</v>
      </c>
      <c r="J121" s="445">
        <f t="shared" si="44"/>
        <v>50837.760000000002</v>
      </c>
      <c r="K121" s="472">
        <f t="shared" si="44"/>
        <v>50837.760000000002</v>
      </c>
      <c r="L121" s="444">
        <f t="shared" si="44"/>
        <v>0</v>
      </c>
      <c r="M121" s="445">
        <f t="shared" si="44"/>
        <v>50837.760000000002</v>
      </c>
      <c r="N121" s="559">
        <f t="shared" si="25"/>
        <v>1</v>
      </c>
    </row>
    <row r="122" spans="1:14" ht="85.5">
      <c r="A122" s="453"/>
      <c r="B122" s="453"/>
      <c r="C122" s="329" t="s">
        <v>849</v>
      </c>
      <c r="D122" s="1141" t="s">
        <v>750</v>
      </c>
      <c r="E122" s="1142"/>
      <c r="F122" s="456"/>
      <c r="G122" s="456"/>
      <c r="H122" s="475">
        <v>50837.760000000002</v>
      </c>
      <c r="I122" s="458">
        <v>0</v>
      </c>
      <c r="J122" s="476">
        <v>50837.760000000002</v>
      </c>
      <c r="K122" s="476">
        <v>50837.760000000002</v>
      </c>
      <c r="L122" s="538">
        <v>0</v>
      </c>
      <c r="M122" s="476">
        <v>50837.760000000002</v>
      </c>
      <c r="N122" s="540">
        <f t="shared" si="25"/>
        <v>1</v>
      </c>
    </row>
    <row r="123" spans="1:14" ht="30">
      <c r="A123" s="661">
        <v>19</v>
      </c>
      <c r="B123" s="661" t="s">
        <v>659</v>
      </c>
      <c r="C123" s="662"/>
      <c r="D123" s="662"/>
      <c r="E123" s="661"/>
      <c r="F123" s="661"/>
      <c r="G123" s="661"/>
      <c r="H123" s="663">
        <f t="shared" ref="H123:M123" si="45">H124</f>
        <v>22269.16</v>
      </c>
      <c r="I123" s="657">
        <f t="shared" si="45"/>
        <v>22269.16</v>
      </c>
      <c r="J123" s="658">
        <f t="shared" si="45"/>
        <v>0</v>
      </c>
      <c r="K123" s="663">
        <f t="shared" si="45"/>
        <v>22269.16</v>
      </c>
      <c r="L123" s="657">
        <f t="shared" si="45"/>
        <v>22269.16</v>
      </c>
      <c r="M123" s="658">
        <f t="shared" si="45"/>
        <v>0</v>
      </c>
      <c r="N123" s="666">
        <f t="shared" si="25"/>
        <v>1</v>
      </c>
    </row>
    <row r="124" spans="1:14" ht="30">
      <c r="A124" s="453" t="s">
        <v>660</v>
      </c>
      <c r="B124" s="453"/>
      <c r="C124" s="465" t="s">
        <v>211</v>
      </c>
      <c r="D124" s="465"/>
      <c r="E124" s="466">
        <v>600</v>
      </c>
      <c r="F124" s="466"/>
      <c r="G124" s="466"/>
      <c r="H124" s="470">
        <f t="shared" ref="H124:M126" si="46">SUM(H125)</f>
        <v>22269.16</v>
      </c>
      <c r="I124" s="440">
        <f t="shared" si="46"/>
        <v>22269.16</v>
      </c>
      <c r="J124" s="441">
        <f t="shared" si="46"/>
        <v>0</v>
      </c>
      <c r="K124" s="470">
        <f t="shared" si="46"/>
        <v>22269.16</v>
      </c>
      <c r="L124" s="440">
        <f t="shared" si="46"/>
        <v>22269.16</v>
      </c>
      <c r="M124" s="441">
        <f t="shared" si="46"/>
        <v>0</v>
      </c>
      <c r="N124" s="543">
        <f t="shared" si="25"/>
        <v>1</v>
      </c>
    </row>
    <row r="125" spans="1:14">
      <c r="A125" s="453"/>
      <c r="B125" s="453"/>
      <c r="C125" s="467" t="s">
        <v>877</v>
      </c>
      <c r="D125" s="467"/>
      <c r="E125" s="453"/>
      <c r="F125" s="453">
        <v>60017</v>
      </c>
      <c r="G125" s="453"/>
      <c r="H125" s="471">
        <f t="shared" si="46"/>
        <v>22269.16</v>
      </c>
      <c r="I125" s="444">
        <f t="shared" si="46"/>
        <v>22269.16</v>
      </c>
      <c r="J125" s="445">
        <f t="shared" si="46"/>
        <v>0</v>
      </c>
      <c r="K125" s="471">
        <f t="shared" si="46"/>
        <v>22269.16</v>
      </c>
      <c r="L125" s="444">
        <f t="shared" si="46"/>
        <v>22269.16</v>
      </c>
      <c r="M125" s="445">
        <f t="shared" si="46"/>
        <v>0</v>
      </c>
      <c r="N125" s="559">
        <f t="shared" si="25"/>
        <v>1</v>
      </c>
    </row>
    <row r="126" spans="1:14" ht="28.5">
      <c r="A126" s="453"/>
      <c r="B126" s="453"/>
      <c r="C126" s="467" t="s">
        <v>878</v>
      </c>
      <c r="D126" s="467"/>
      <c r="E126" s="453"/>
      <c r="F126" s="453"/>
      <c r="G126" s="453">
        <v>4270</v>
      </c>
      <c r="H126" s="471">
        <f t="shared" si="46"/>
        <v>22269.16</v>
      </c>
      <c r="I126" s="444">
        <f t="shared" si="46"/>
        <v>22269.16</v>
      </c>
      <c r="J126" s="445">
        <f t="shared" si="46"/>
        <v>0</v>
      </c>
      <c r="K126" s="471">
        <f t="shared" si="46"/>
        <v>22269.16</v>
      </c>
      <c r="L126" s="444">
        <f t="shared" si="46"/>
        <v>22269.16</v>
      </c>
      <c r="M126" s="445">
        <f t="shared" si="46"/>
        <v>0</v>
      </c>
      <c r="N126" s="537">
        <f t="shared" si="25"/>
        <v>1</v>
      </c>
    </row>
    <row r="127" spans="1:14" ht="57">
      <c r="A127" s="453"/>
      <c r="B127" s="453"/>
      <c r="C127" s="468" t="s">
        <v>895</v>
      </c>
      <c r="D127" s="1147" t="s">
        <v>631</v>
      </c>
      <c r="E127" s="1148"/>
      <c r="F127" s="453"/>
      <c r="G127" s="453"/>
      <c r="H127" s="474">
        <v>22269.16</v>
      </c>
      <c r="I127" s="474">
        <v>22269.16</v>
      </c>
      <c r="J127" s="448">
        <v>0</v>
      </c>
      <c r="K127" s="474">
        <v>22269.16</v>
      </c>
      <c r="L127" s="474">
        <v>22269.16</v>
      </c>
      <c r="M127" s="448">
        <v>0</v>
      </c>
      <c r="N127" s="537">
        <f t="shared" si="25"/>
        <v>1</v>
      </c>
    </row>
    <row r="128" spans="1:14" ht="30">
      <c r="A128" s="661">
        <v>20</v>
      </c>
      <c r="B128" s="661" t="s">
        <v>661</v>
      </c>
      <c r="C128" s="680"/>
      <c r="D128" s="680"/>
      <c r="E128" s="661"/>
      <c r="F128" s="661"/>
      <c r="G128" s="661"/>
      <c r="H128" s="663">
        <f t="shared" ref="H128:M128" si="47">H129</f>
        <v>39543.1</v>
      </c>
      <c r="I128" s="657">
        <f t="shared" si="47"/>
        <v>0</v>
      </c>
      <c r="J128" s="658">
        <f t="shared" si="47"/>
        <v>39543.1</v>
      </c>
      <c r="K128" s="663">
        <f t="shared" si="47"/>
        <v>39543.1</v>
      </c>
      <c r="L128" s="657">
        <f t="shared" si="47"/>
        <v>0</v>
      </c>
      <c r="M128" s="658">
        <f t="shared" si="47"/>
        <v>39543.1</v>
      </c>
      <c r="N128" s="666">
        <f t="shared" si="25"/>
        <v>1</v>
      </c>
    </row>
    <row r="129" spans="1:14" ht="30">
      <c r="A129" s="453" t="s">
        <v>662</v>
      </c>
      <c r="B129" s="453"/>
      <c r="C129" s="465" t="s">
        <v>211</v>
      </c>
      <c r="D129" s="465"/>
      <c r="E129" s="466">
        <v>600</v>
      </c>
      <c r="F129" s="466"/>
      <c r="G129" s="466"/>
      <c r="H129" s="470">
        <f t="shared" ref="H129:M131" si="48">SUM(H130)</f>
        <v>39543.1</v>
      </c>
      <c r="I129" s="440">
        <f t="shared" si="48"/>
        <v>0</v>
      </c>
      <c r="J129" s="441">
        <f t="shared" si="48"/>
        <v>39543.1</v>
      </c>
      <c r="K129" s="470">
        <f t="shared" si="48"/>
        <v>39543.1</v>
      </c>
      <c r="L129" s="440">
        <f t="shared" si="48"/>
        <v>0</v>
      </c>
      <c r="M129" s="441">
        <f t="shared" si="48"/>
        <v>39543.1</v>
      </c>
      <c r="N129" s="543">
        <f t="shared" si="25"/>
        <v>1</v>
      </c>
    </row>
    <row r="130" spans="1:14" ht="28.5">
      <c r="A130" s="453"/>
      <c r="B130" s="453"/>
      <c r="C130" s="467" t="s">
        <v>21</v>
      </c>
      <c r="D130" s="467"/>
      <c r="E130" s="453"/>
      <c r="F130" s="453">
        <v>60016</v>
      </c>
      <c r="G130" s="453"/>
      <c r="H130" s="471">
        <f t="shared" si="48"/>
        <v>39543.1</v>
      </c>
      <c r="I130" s="444">
        <f t="shared" si="48"/>
        <v>0</v>
      </c>
      <c r="J130" s="445">
        <f t="shared" si="48"/>
        <v>39543.1</v>
      </c>
      <c r="K130" s="471">
        <f t="shared" si="48"/>
        <v>39543.1</v>
      </c>
      <c r="L130" s="444">
        <f t="shared" si="48"/>
        <v>0</v>
      </c>
      <c r="M130" s="445">
        <f t="shared" si="48"/>
        <v>39543.1</v>
      </c>
      <c r="N130" s="543">
        <f t="shared" si="25"/>
        <v>1</v>
      </c>
    </row>
    <row r="131" spans="1:14" ht="57">
      <c r="A131" s="453"/>
      <c r="B131" s="453"/>
      <c r="C131" s="467" t="s">
        <v>222</v>
      </c>
      <c r="D131" s="467"/>
      <c r="E131" s="453"/>
      <c r="F131" s="453"/>
      <c r="G131" s="453">
        <v>6050</v>
      </c>
      <c r="H131" s="471">
        <f t="shared" si="48"/>
        <v>39543.1</v>
      </c>
      <c r="I131" s="444">
        <f t="shared" si="48"/>
        <v>0</v>
      </c>
      <c r="J131" s="445">
        <f t="shared" si="48"/>
        <v>39543.1</v>
      </c>
      <c r="K131" s="471">
        <f t="shared" si="48"/>
        <v>39543.1</v>
      </c>
      <c r="L131" s="444">
        <f t="shared" si="48"/>
        <v>0</v>
      </c>
      <c r="M131" s="445">
        <f t="shared" si="48"/>
        <v>39543.1</v>
      </c>
      <c r="N131" s="537">
        <f t="shared" si="25"/>
        <v>1</v>
      </c>
    </row>
    <row r="132" spans="1:14" ht="71.25">
      <c r="A132" s="453"/>
      <c r="B132" s="453"/>
      <c r="C132" s="328" t="s">
        <v>896</v>
      </c>
      <c r="D132" s="1141" t="s">
        <v>750</v>
      </c>
      <c r="E132" s="1142"/>
      <c r="F132" s="453"/>
      <c r="G132" s="453"/>
      <c r="H132" s="475">
        <v>39543.1</v>
      </c>
      <c r="I132" s="458">
        <v>0</v>
      </c>
      <c r="J132" s="476">
        <v>39543.1</v>
      </c>
      <c r="K132" s="476">
        <v>39543.1</v>
      </c>
      <c r="L132" s="552">
        <v>0</v>
      </c>
      <c r="M132" s="476">
        <v>39543.1</v>
      </c>
      <c r="N132" s="540">
        <f t="shared" si="25"/>
        <v>1</v>
      </c>
    </row>
    <row r="133" spans="1:14" ht="15">
      <c r="A133" s="661">
        <v>21</v>
      </c>
      <c r="B133" s="661" t="s">
        <v>663</v>
      </c>
      <c r="C133" s="680"/>
      <c r="D133" s="680"/>
      <c r="E133" s="661"/>
      <c r="F133" s="661"/>
      <c r="G133" s="661"/>
      <c r="H133" s="663">
        <f t="shared" ref="H133:M133" si="49">H134</f>
        <v>43181.68</v>
      </c>
      <c r="I133" s="657">
        <f t="shared" si="49"/>
        <v>0</v>
      </c>
      <c r="J133" s="658">
        <f t="shared" si="49"/>
        <v>43181.68</v>
      </c>
      <c r="K133" s="663">
        <f t="shared" si="49"/>
        <v>43181.68</v>
      </c>
      <c r="L133" s="657">
        <f t="shared" si="49"/>
        <v>0</v>
      </c>
      <c r="M133" s="658">
        <f t="shared" si="49"/>
        <v>43181.68</v>
      </c>
      <c r="N133" s="666">
        <f t="shared" si="25"/>
        <v>1</v>
      </c>
    </row>
    <row r="134" spans="1:14" ht="60">
      <c r="A134" s="453" t="s">
        <v>664</v>
      </c>
      <c r="B134" s="453"/>
      <c r="C134" s="465" t="s">
        <v>754</v>
      </c>
      <c r="D134" s="465"/>
      <c r="E134" s="507">
        <v>900</v>
      </c>
      <c r="F134" s="478"/>
      <c r="G134" s="478"/>
      <c r="H134" s="470">
        <f t="shared" ref="H134:M136" si="50">SUM(H135)</f>
        <v>43181.68</v>
      </c>
      <c r="I134" s="440">
        <f t="shared" si="50"/>
        <v>0</v>
      </c>
      <c r="J134" s="441">
        <f t="shared" si="50"/>
        <v>43181.68</v>
      </c>
      <c r="K134" s="470">
        <f t="shared" si="50"/>
        <v>43181.68</v>
      </c>
      <c r="L134" s="440">
        <f t="shared" si="50"/>
        <v>0</v>
      </c>
      <c r="M134" s="441">
        <f t="shared" si="50"/>
        <v>43181.68</v>
      </c>
      <c r="N134" s="543">
        <f t="shared" si="25"/>
        <v>1</v>
      </c>
    </row>
    <row r="135" spans="1:14" ht="28.5">
      <c r="A135" s="453"/>
      <c r="B135" s="453"/>
      <c r="C135" s="467" t="s">
        <v>210</v>
      </c>
      <c r="D135" s="467"/>
      <c r="E135" s="508"/>
      <c r="F135" s="481">
        <v>90095</v>
      </c>
      <c r="G135" s="481"/>
      <c r="H135" s="471">
        <f t="shared" si="50"/>
        <v>43181.68</v>
      </c>
      <c r="I135" s="444">
        <f t="shared" si="50"/>
        <v>0</v>
      </c>
      <c r="J135" s="445">
        <f t="shared" si="50"/>
        <v>43181.68</v>
      </c>
      <c r="K135" s="471">
        <f t="shared" si="50"/>
        <v>43181.68</v>
      </c>
      <c r="L135" s="444">
        <f t="shared" si="50"/>
        <v>0</v>
      </c>
      <c r="M135" s="445">
        <f t="shared" si="50"/>
        <v>43181.68</v>
      </c>
      <c r="N135" s="537">
        <f t="shared" si="25"/>
        <v>1</v>
      </c>
    </row>
    <row r="136" spans="1:14" ht="57">
      <c r="A136" s="453"/>
      <c r="B136" s="453"/>
      <c r="C136" s="467" t="s">
        <v>222</v>
      </c>
      <c r="D136" s="467"/>
      <c r="E136" s="508"/>
      <c r="F136" s="481"/>
      <c r="G136" s="481">
        <v>6050</v>
      </c>
      <c r="H136" s="471">
        <f t="shared" si="50"/>
        <v>43181.68</v>
      </c>
      <c r="I136" s="444">
        <f t="shared" si="50"/>
        <v>0</v>
      </c>
      <c r="J136" s="445">
        <f t="shared" si="50"/>
        <v>43181.68</v>
      </c>
      <c r="K136" s="471">
        <f t="shared" si="50"/>
        <v>43181.68</v>
      </c>
      <c r="L136" s="444">
        <f t="shared" si="50"/>
        <v>0</v>
      </c>
      <c r="M136" s="445">
        <f t="shared" si="50"/>
        <v>43181.68</v>
      </c>
      <c r="N136" s="537">
        <f t="shared" si="25"/>
        <v>1</v>
      </c>
    </row>
    <row r="137" spans="1:14" ht="71.25">
      <c r="A137" s="453"/>
      <c r="B137" s="453"/>
      <c r="C137" s="329" t="s">
        <v>860</v>
      </c>
      <c r="D137" s="1145" t="s">
        <v>750</v>
      </c>
      <c r="E137" s="1146"/>
      <c r="F137" s="453"/>
      <c r="G137" s="453"/>
      <c r="H137" s="475">
        <v>43181.68</v>
      </c>
      <c r="I137" s="458">
        <v>0</v>
      </c>
      <c r="J137" s="476">
        <v>43181.68</v>
      </c>
      <c r="K137" s="476">
        <v>43181.68</v>
      </c>
      <c r="L137" s="538">
        <v>0</v>
      </c>
      <c r="M137" s="476">
        <v>43181.68</v>
      </c>
      <c r="N137" s="540">
        <f t="shared" ref="N137:N209" si="51">SUM(K137/H137)</f>
        <v>1</v>
      </c>
    </row>
    <row r="138" spans="1:14" ht="15">
      <c r="A138" s="661">
        <v>22</v>
      </c>
      <c r="B138" s="661" t="s">
        <v>665</v>
      </c>
      <c r="C138" s="680"/>
      <c r="D138" s="680"/>
      <c r="E138" s="661"/>
      <c r="F138" s="661"/>
      <c r="G138" s="661"/>
      <c r="H138" s="663">
        <f t="shared" ref="H138:M138" si="52">H139</f>
        <v>20340.09</v>
      </c>
      <c r="I138" s="657">
        <f t="shared" si="52"/>
        <v>6000</v>
      </c>
      <c r="J138" s="658">
        <f t="shared" si="52"/>
        <v>14340.09</v>
      </c>
      <c r="K138" s="664">
        <f t="shared" si="52"/>
        <v>18584.239999999998</v>
      </c>
      <c r="L138" s="664">
        <f t="shared" si="52"/>
        <v>4244.1499999999996</v>
      </c>
      <c r="M138" s="665">
        <f t="shared" si="52"/>
        <v>14340.09</v>
      </c>
      <c r="N138" s="666">
        <f t="shared" si="51"/>
        <v>0.91367540654933177</v>
      </c>
    </row>
    <row r="139" spans="1:14" ht="45">
      <c r="A139" s="456" t="s">
        <v>666</v>
      </c>
      <c r="B139" s="509"/>
      <c r="C139" s="465" t="s">
        <v>324</v>
      </c>
      <c r="D139" s="465"/>
      <c r="E139" s="466">
        <v>921</v>
      </c>
      <c r="F139" s="466"/>
      <c r="G139" s="466"/>
      <c r="H139" s="493">
        <f t="shared" ref="H139:M139" si="53">H144+H141</f>
        <v>20340.09</v>
      </c>
      <c r="I139" s="440">
        <f t="shared" si="53"/>
        <v>6000</v>
      </c>
      <c r="J139" s="441">
        <f t="shared" si="53"/>
        <v>14340.09</v>
      </c>
      <c r="K139" s="541">
        <f t="shared" si="53"/>
        <v>18584.239999999998</v>
      </c>
      <c r="L139" s="541">
        <f t="shared" si="53"/>
        <v>4244.1499999999996</v>
      </c>
      <c r="M139" s="542">
        <f t="shared" si="53"/>
        <v>14340.09</v>
      </c>
      <c r="N139" s="543">
        <f t="shared" si="51"/>
        <v>0.91367540654933177</v>
      </c>
    </row>
    <row r="140" spans="1:14" ht="42.75">
      <c r="A140" s="456"/>
      <c r="B140" s="509"/>
      <c r="C140" s="467" t="s">
        <v>330</v>
      </c>
      <c r="D140" s="467"/>
      <c r="E140" s="453"/>
      <c r="F140" s="453">
        <v>92109</v>
      </c>
      <c r="G140" s="453"/>
      <c r="H140" s="472">
        <f t="shared" ref="H140:M141" si="54">SUM(H141)</f>
        <v>6000</v>
      </c>
      <c r="I140" s="444">
        <f t="shared" si="54"/>
        <v>6000</v>
      </c>
      <c r="J140" s="445">
        <f t="shared" si="54"/>
        <v>0</v>
      </c>
      <c r="K140" s="534">
        <f t="shared" si="54"/>
        <v>4244.1499999999996</v>
      </c>
      <c r="L140" s="535">
        <f t="shared" si="54"/>
        <v>4244.1499999999996</v>
      </c>
      <c r="M140" s="536">
        <f t="shared" si="54"/>
        <v>0</v>
      </c>
      <c r="N140" s="537">
        <f t="shared" si="51"/>
        <v>0.70735833333333331</v>
      </c>
    </row>
    <row r="141" spans="1:14" ht="28.5">
      <c r="A141" s="456"/>
      <c r="B141" s="509"/>
      <c r="C141" s="467" t="s">
        <v>755</v>
      </c>
      <c r="D141" s="467"/>
      <c r="E141" s="453"/>
      <c r="F141" s="453"/>
      <c r="G141" s="453">
        <v>4210</v>
      </c>
      <c r="H141" s="472">
        <f t="shared" si="54"/>
        <v>6000</v>
      </c>
      <c r="I141" s="444">
        <f t="shared" si="54"/>
        <v>6000</v>
      </c>
      <c r="J141" s="445">
        <f t="shared" si="54"/>
        <v>0</v>
      </c>
      <c r="K141" s="534">
        <f t="shared" si="54"/>
        <v>4244.1499999999996</v>
      </c>
      <c r="L141" s="535">
        <f t="shared" si="54"/>
        <v>4244.1499999999996</v>
      </c>
      <c r="M141" s="536">
        <f t="shared" si="54"/>
        <v>0</v>
      </c>
      <c r="N141" s="537">
        <f t="shared" si="51"/>
        <v>0.70735833333333331</v>
      </c>
    </row>
    <row r="142" spans="1:14" ht="71.25">
      <c r="A142" s="456"/>
      <c r="B142" s="509"/>
      <c r="C142" s="329" t="s">
        <v>897</v>
      </c>
      <c r="D142" s="1147" t="s">
        <v>631</v>
      </c>
      <c r="E142" s="1148"/>
      <c r="F142" s="453"/>
      <c r="G142" s="453"/>
      <c r="H142" s="475">
        <v>6000</v>
      </c>
      <c r="I142" s="475">
        <v>6000</v>
      </c>
      <c r="J142" s="448">
        <v>0</v>
      </c>
      <c r="K142" s="534">
        <v>4244.1499999999996</v>
      </c>
      <c r="L142" s="539">
        <v>4244.1499999999996</v>
      </c>
      <c r="M142" s="539">
        <v>0</v>
      </c>
      <c r="N142" s="540">
        <f t="shared" si="51"/>
        <v>0.70735833333333331</v>
      </c>
    </row>
    <row r="143" spans="1:14" ht="57">
      <c r="A143" s="456" t="s">
        <v>898</v>
      </c>
      <c r="B143" s="509"/>
      <c r="C143" s="467" t="s">
        <v>222</v>
      </c>
      <c r="D143" s="467"/>
      <c r="E143" s="453"/>
      <c r="F143" s="453"/>
      <c r="G143" s="453">
        <v>6050</v>
      </c>
      <c r="H143" s="472">
        <f t="shared" ref="H143:M143" si="55">SUM(H144)</f>
        <v>14340.09</v>
      </c>
      <c r="I143" s="444">
        <f t="shared" si="55"/>
        <v>0</v>
      </c>
      <c r="J143" s="445">
        <f t="shared" si="55"/>
        <v>14340.09</v>
      </c>
      <c r="K143" s="534">
        <f t="shared" si="55"/>
        <v>14340.09</v>
      </c>
      <c r="L143" s="563">
        <f t="shared" si="55"/>
        <v>0</v>
      </c>
      <c r="M143" s="564">
        <f t="shared" si="55"/>
        <v>14340.09</v>
      </c>
      <c r="N143" s="559">
        <f t="shared" si="51"/>
        <v>1</v>
      </c>
    </row>
    <row r="144" spans="1:14" ht="57">
      <c r="A144" s="456"/>
      <c r="B144" s="509"/>
      <c r="C144" s="329" t="s">
        <v>869</v>
      </c>
      <c r="D144" s="1147" t="s">
        <v>631</v>
      </c>
      <c r="E144" s="1148"/>
      <c r="F144" s="453"/>
      <c r="G144" s="453"/>
      <c r="H144" s="475">
        <v>14340.09</v>
      </c>
      <c r="I144" s="458">
        <v>0</v>
      </c>
      <c r="J144" s="476">
        <v>14340.09</v>
      </c>
      <c r="K144" s="476">
        <v>14340.09</v>
      </c>
      <c r="L144" s="563">
        <v>0</v>
      </c>
      <c r="M144" s="476">
        <v>14340.09</v>
      </c>
      <c r="N144" s="559">
        <f t="shared" si="51"/>
        <v>1</v>
      </c>
    </row>
    <row r="145" spans="1:14" ht="15">
      <c r="A145" s="661">
        <v>23</v>
      </c>
      <c r="B145" s="661" t="s">
        <v>667</v>
      </c>
      <c r="C145" s="662"/>
      <c r="D145" s="662"/>
      <c r="E145" s="661"/>
      <c r="F145" s="661"/>
      <c r="G145" s="661"/>
      <c r="H145" s="663">
        <f>H146+H150+H154</f>
        <v>42105.479999999996</v>
      </c>
      <c r="I145" s="657">
        <f t="shared" ref="I145:M145" si="56">I146+I150+I154</f>
        <v>7105.48</v>
      </c>
      <c r="J145" s="658">
        <f t="shared" si="56"/>
        <v>35000</v>
      </c>
      <c r="K145" s="664">
        <f t="shared" si="56"/>
        <v>40060.770000000004</v>
      </c>
      <c r="L145" s="664">
        <f t="shared" si="56"/>
        <v>7097.5499999999993</v>
      </c>
      <c r="M145" s="665">
        <f t="shared" si="56"/>
        <v>32963.22</v>
      </c>
      <c r="N145" s="666">
        <f t="shared" si="51"/>
        <v>0.95143838759230404</v>
      </c>
    </row>
    <row r="146" spans="1:14" ht="60">
      <c r="A146" s="453" t="s">
        <v>668</v>
      </c>
      <c r="B146" s="453"/>
      <c r="C146" s="634" t="s">
        <v>754</v>
      </c>
      <c r="D146" s="510"/>
      <c r="E146" s="466">
        <v>900</v>
      </c>
      <c r="F146" s="466"/>
      <c r="G146" s="466"/>
      <c r="H146" s="470">
        <f t="shared" ref="H146:M152" si="57">SUM(H147)</f>
        <v>20000</v>
      </c>
      <c r="I146" s="440">
        <f t="shared" si="57"/>
        <v>0</v>
      </c>
      <c r="J146" s="441">
        <f t="shared" si="57"/>
        <v>20000</v>
      </c>
      <c r="K146" s="541">
        <f t="shared" si="57"/>
        <v>17963.22</v>
      </c>
      <c r="L146" s="541">
        <f t="shared" si="57"/>
        <v>0</v>
      </c>
      <c r="M146" s="542">
        <f t="shared" si="57"/>
        <v>17963.22</v>
      </c>
      <c r="N146" s="543">
        <f t="shared" si="51"/>
        <v>0.8981610000000001</v>
      </c>
    </row>
    <row r="147" spans="1:14" ht="28.5">
      <c r="A147" s="453"/>
      <c r="B147" s="453"/>
      <c r="C147" s="635" t="s">
        <v>322</v>
      </c>
      <c r="D147" s="487"/>
      <c r="E147" s="453"/>
      <c r="F147" s="453">
        <v>90015</v>
      </c>
      <c r="G147" s="453"/>
      <c r="H147" s="471">
        <f t="shared" si="57"/>
        <v>20000</v>
      </c>
      <c r="I147" s="444">
        <f t="shared" si="57"/>
        <v>0</v>
      </c>
      <c r="J147" s="445">
        <f t="shared" si="57"/>
        <v>20000</v>
      </c>
      <c r="K147" s="534">
        <f t="shared" si="57"/>
        <v>17963.22</v>
      </c>
      <c r="L147" s="556">
        <f t="shared" si="57"/>
        <v>0</v>
      </c>
      <c r="M147" s="536">
        <f t="shared" si="57"/>
        <v>17963.22</v>
      </c>
      <c r="N147" s="537">
        <f t="shared" si="51"/>
        <v>0.8981610000000001</v>
      </c>
    </row>
    <row r="148" spans="1:14" ht="57">
      <c r="A148" s="453"/>
      <c r="B148" s="453"/>
      <c r="C148" s="467" t="s">
        <v>222</v>
      </c>
      <c r="D148" s="467"/>
      <c r="E148" s="453"/>
      <c r="F148" s="453"/>
      <c r="G148" s="453">
        <v>6050</v>
      </c>
      <c r="H148" s="471">
        <f t="shared" si="57"/>
        <v>20000</v>
      </c>
      <c r="I148" s="444">
        <f t="shared" si="57"/>
        <v>0</v>
      </c>
      <c r="J148" s="445">
        <f t="shared" si="57"/>
        <v>20000</v>
      </c>
      <c r="K148" s="534">
        <f t="shared" si="57"/>
        <v>17963.22</v>
      </c>
      <c r="L148" s="563">
        <f t="shared" si="57"/>
        <v>0</v>
      </c>
      <c r="M148" s="564">
        <f t="shared" si="57"/>
        <v>17963.22</v>
      </c>
      <c r="N148" s="559">
        <f t="shared" si="51"/>
        <v>0.8981610000000001</v>
      </c>
    </row>
    <row r="149" spans="1:14" ht="114">
      <c r="A149" s="453"/>
      <c r="B149" s="453"/>
      <c r="C149" s="329" t="s">
        <v>1001</v>
      </c>
      <c r="D149" s="1141" t="s">
        <v>750</v>
      </c>
      <c r="E149" s="1142"/>
      <c r="F149" s="456"/>
      <c r="G149" s="456"/>
      <c r="H149" s="475">
        <v>20000</v>
      </c>
      <c r="I149" s="458">
        <v>0</v>
      </c>
      <c r="J149" s="476">
        <v>20000</v>
      </c>
      <c r="K149" s="534">
        <v>17963.22</v>
      </c>
      <c r="L149" s="563">
        <v>0</v>
      </c>
      <c r="M149" s="534">
        <v>17963.22</v>
      </c>
      <c r="N149" s="559">
        <f t="shared" si="51"/>
        <v>0.8981610000000001</v>
      </c>
    </row>
    <row r="150" spans="1:14" ht="30">
      <c r="A150" s="453" t="s">
        <v>1011</v>
      </c>
      <c r="B150" s="453"/>
      <c r="C150" s="637" t="s">
        <v>884</v>
      </c>
      <c r="D150" s="451"/>
      <c r="E150" s="509">
        <v>926</v>
      </c>
      <c r="F150" s="509"/>
      <c r="G150" s="509"/>
      <c r="H150" s="493">
        <f t="shared" si="57"/>
        <v>15000</v>
      </c>
      <c r="I150" s="440">
        <f t="shared" si="57"/>
        <v>0</v>
      </c>
      <c r="J150" s="641">
        <f t="shared" si="57"/>
        <v>15000</v>
      </c>
      <c r="K150" s="541">
        <f t="shared" si="57"/>
        <v>15000</v>
      </c>
      <c r="L150" s="544">
        <f t="shared" si="57"/>
        <v>0</v>
      </c>
      <c r="M150" s="545">
        <f t="shared" si="57"/>
        <v>15000</v>
      </c>
      <c r="N150" s="546">
        <f t="shared" si="51"/>
        <v>1</v>
      </c>
    </row>
    <row r="151" spans="1:14" ht="28.5">
      <c r="A151" s="453"/>
      <c r="B151" s="453"/>
      <c r="C151" s="636" t="s">
        <v>885</v>
      </c>
      <c r="D151" s="451"/>
      <c r="E151" s="456"/>
      <c r="F151" s="456">
        <v>92605</v>
      </c>
      <c r="G151" s="456"/>
      <c r="H151" s="475">
        <f t="shared" si="57"/>
        <v>15000</v>
      </c>
      <c r="I151" s="458">
        <f t="shared" si="57"/>
        <v>0</v>
      </c>
      <c r="J151" s="476">
        <f t="shared" si="57"/>
        <v>15000</v>
      </c>
      <c r="K151" s="534">
        <f t="shared" si="57"/>
        <v>15000</v>
      </c>
      <c r="L151" s="563">
        <f t="shared" si="57"/>
        <v>0</v>
      </c>
      <c r="M151" s="564">
        <f t="shared" si="57"/>
        <v>15000</v>
      </c>
      <c r="N151" s="559">
        <f t="shared" si="51"/>
        <v>1</v>
      </c>
    </row>
    <row r="152" spans="1:14" ht="57">
      <c r="A152" s="453"/>
      <c r="B152" s="453"/>
      <c r="C152" s="467" t="s">
        <v>222</v>
      </c>
      <c r="D152" s="451"/>
      <c r="E152" s="456"/>
      <c r="F152" s="456"/>
      <c r="G152" s="456">
        <v>6050</v>
      </c>
      <c r="H152" s="475">
        <f t="shared" si="57"/>
        <v>15000</v>
      </c>
      <c r="I152" s="458">
        <f t="shared" si="57"/>
        <v>0</v>
      </c>
      <c r="J152" s="476">
        <f t="shared" si="57"/>
        <v>15000</v>
      </c>
      <c r="K152" s="534">
        <f t="shared" si="57"/>
        <v>15000</v>
      </c>
      <c r="L152" s="563">
        <f t="shared" si="57"/>
        <v>0</v>
      </c>
      <c r="M152" s="564">
        <f t="shared" si="57"/>
        <v>15000</v>
      </c>
      <c r="N152" s="559">
        <f t="shared" si="51"/>
        <v>1</v>
      </c>
    </row>
    <row r="153" spans="1:14" ht="57">
      <c r="A153" s="453"/>
      <c r="B153" s="453"/>
      <c r="C153" s="329" t="s">
        <v>1008</v>
      </c>
      <c r="D153" s="1141" t="s">
        <v>631</v>
      </c>
      <c r="E153" s="1142"/>
      <c r="F153" s="456"/>
      <c r="G153" s="456"/>
      <c r="H153" s="475">
        <v>15000</v>
      </c>
      <c r="I153" s="458">
        <v>0</v>
      </c>
      <c r="J153" s="476">
        <v>15000</v>
      </c>
      <c r="K153" s="476">
        <v>15000</v>
      </c>
      <c r="L153" s="568">
        <v>0</v>
      </c>
      <c r="M153" s="476">
        <v>15000</v>
      </c>
      <c r="N153" s="569">
        <f t="shared" si="51"/>
        <v>1</v>
      </c>
    </row>
    <row r="154" spans="1:14" ht="45">
      <c r="A154" s="453" t="s">
        <v>1012</v>
      </c>
      <c r="B154" s="453"/>
      <c r="C154" s="637" t="s">
        <v>324</v>
      </c>
      <c r="D154" s="638"/>
      <c r="E154" s="509">
        <v>921</v>
      </c>
      <c r="F154" s="509"/>
      <c r="G154" s="509"/>
      <c r="H154" s="493">
        <f>SUM(H155)</f>
        <v>7105.48</v>
      </c>
      <c r="I154" s="440">
        <f t="shared" ref="I154:M155" si="58">SUM(I155)</f>
        <v>7105.48</v>
      </c>
      <c r="J154" s="641">
        <f t="shared" si="58"/>
        <v>0</v>
      </c>
      <c r="K154" s="541">
        <f t="shared" si="58"/>
        <v>7097.5499999999993</v>
      </c>
      <c r="L154" s="544">
        <f t="shared" si="58"/>
        <v>7097.5499999999993</v>
      </c>
      <c r="M154" s="545">
        <f t="shared" si="58"/>
        <v>0</v>
      </c>
      <c r="N154" s="546">
        <f t="shared" si="51"/>
        <v>0.9988839599858137</v>
      </c>
    </row>
    <row r="155" spans="1:14" ht="42.75">
      <c r="A155" s="453"/>
      <c r="B155" s="453"/>
      <c r="C155" s="329" t="s">
        <v>330</v>
      </c>
      <c r="D155" s="451"/>
      <c r="E155" s="456"/>
      <c r="F155" s="456">
        <v>92109</v>
      </c>
      <c r="G155" s="456"/>
      <c r="H155" s="472">
        <f>SUM(H156)</f>
        <v>7105.48</v>
      </c>
      <c r="I155" s="444">
        <f t="shared" si="58"/>
        <v>7105.48</v>
      </c>
      <c r="J155" s="473">
        <f t="shared" si="58"/>
        <v>0</v>
      </c>
      <c r="K155" s="535">
        <f t="shared" si="58"/>
        <v>7097.5499999999993</v>
      </c>
      <c r="L155" s="563">
        <f t="shared" si="58"/>
        <v>7097.5499999999993</v>
      </c>
      <c r="M155" s="564">
        <f t="shared" si="58"/>
        <v>0</v>
      </c>
      <c r="N155" s="559">
        <f t="shared" si="51"/>
        <v>0.9988839599858137</v>
      </c>
    </row>
    <row r="156" spans="1:14" ht="28.5">
      <c r="A156" s="453"/>
      <c r="B156" s="453"/>
      <c r="C156" s="636" t="s">
        <v>755</v>
      </c>
      <c r="D156" s="451"/>
      <c r="E156" s="456"/>
      <c r="F156" s="456"/>
      <c r="G156" s="456">
        <v>4210</v>
      </c>
      <c r="H156" s="472">
        <f>SUM(H157:H158)</f>
        <v>7105.48</v>
      </c>
      <c r="I156" s="444">
        <f t="shared" ref="I156:M156" si="59">SUM(I157:I158)</f>
        <v>7105.48</v>
      </c>
      <c r="J156" s="473">
        <f t="shared" si="59"/>
        <v>0</v>
      </c>
      <c r="K156" s="535">
        <f t="shared" si="59"/>
        <v>7097.5499999999993</v>
      </c>
      <c r="L156" s="563">
        <f t="shared" si="59"/>
        <v>7097.5499999999993</v>
      </c>
      <c r="M156" s="564">
        <f t="shared" si="59"/>
        <v>0</v>
      </c>
      <c r="N156" s="559">
        <f t="shared" si="51"/>
        <v>0.9988839599858137</v>
      </c>
    </row>
    <row r="157" spans="1:14" ht="71.25" customHeight="1">
      <c r="A157" s="453"/>
      <c r="B157" s="453"/>
      <c r="C157" s="329" t="s">
        <v>1013</v>
      </c>
      <c r="D157" s="1141" t="s">
        <v>750</v>
      </c>
      <c r="E157" s="1142"/>
      <c r="F157" s="639"/>
      <c r="G157" s="639"/>
      <c r="H157" s="475">
        <v>1105.48</v>
      </c>
      <c r="I157" s="458">
        <v>1105.48</v>
      </c>
      <c r="J157" s="535">
        <f t="shared" ref="J157" si="60">SUM(J158)</f>
        <v>0</v>
      </c>
      <c r="K157" s="538">
        <v>1098.3599999999999</v>
      </c>
      <c r="L157" s="538">
        <v>1098.3599999999999</v>
      </c>
      <c r="M157" s="538">
        <f t="shared" ref="M157" si="61">SUM(M158)</f>
        <v>0</v>
      </c>
      <c r="N157" s="569">
        <f t="shared" si="51"/>
        <v>0.99355935883055313</v>
      </c>
    </row>
    <row r="158" spans="1:14" ht="57">
      <c r="A158" s="453"/>
      <c r="B158" s="453"/>
      <c r="C158" s="329" t="s">
        <v>1014</v>
      </c>
      <c r="D158" s="1141" t="s">
        <v>631</v>
      </c>
      <c r="E158" s="1142"/>
      <c r="F158" s="639"/>
      <c r="G158" s="639"/>
      <c r="H158" s="475">
        <v>6000</v>
      </c>
      <c r="I158" s="458">
        <v>6000</v>
      </c>
      <c r="J158" s="476">
        <v>0</v>
      </c>
      <c r="K158" s="538">
        <v>5999.19</v>
      </c>
      <c r="L158" s="568">
        <v>5999.19</v>
      </c>
      <c r="M158" s="640">
        <v>0</v>
      </c>
      <c r="N158" s="569">
        <f t="shared" si="51"/>
        <v>0.99986499999999989</v>
      </c>
    </row>
    <row r="159" spans="1:14" ht="15">
      <c r="A159" s="661">
        <v>24</v>
      </c>
      <c r="B159" s="661" t="s">
        <v>669</v>
      </c>
      <c r="C159" s="662"/>
      <c r="D159" s="662"/>
      <c r="E159" s="661"/>
      <c r="F159" s="661"/>
      <c r="G159" s="661"/>
      <c r="H159" s="663">
        <f t="shared" ref="H159:M159" si="62">H160</f>
        <v>13149.91</v>
      </c>
      <c r="I159" s="657">
        <f t="shared" si="62"/>
        <v>0</v>
      </c>
      <c r="J159" s="658">
        <f t="shared" si="62"/>
        <v>13149.91</v>
      </c>
      <c r="K159" s="663">
        <f t="shared" si="62"/>
        <v>13149.91</v>
      </c>
      <c r="L159" s="657">
        <f t="shared" si="62"/>
        <v>0</v>
      </c>
      <c r="M159" s="658">
        <f t="shared" si="62"/>
        <v>13149.91</v>
      </c>
      <c r="N159" s="666">
        <f t="shared" si="51"/>
        <v>1</v>
      </c>
    </row>
    <row r="160" spans="1:14" ht="60">
      <c r="A160" s="453" t="s">
        <v>670</v>
      </c>
      <c r="B160" s="453"/>
      <c r="C160" s="465" t="s">
        <v>754</v>
      </c>
      <c r="D160" s="477"/>
      <c r="E160" s="478">
        <v>900</v>
      </c>
      <c r="F160" s="478"/>
      <c r="G160" s="478"/>
      <c r="H160" s="470">
        <f t="shared" ref="H160:M162" si="63">SUM(H161)</f>
        <v>13149.91</v>
      </c>
      <c r="I160" s="440">
        <f t="shared" si="63"/>
        <v>0</v>
      </c>
      <c r="J160" s="441">
        <f t="shared" si="63"/>
        <v>13149.91</v>
      </c>
      <c r="K160" s="470">
        <f t="shared" si="63"/>
        <v>13149.91</v>
      </c>
      <c r="L160" s="440">
        <f t="shared" si="63"/>
        <v>0</v>
      </c>
      <c r="M160" s="441">
        <f t="shared" si="63"/>
        <v>13149.91</v>
      </c>
      <c r="N160" s="543">
        <f t="shared" si="51"/>
        <v>1</v>
      </c>
    </row>
    <row r="161" spans="1:14" ht="28.5">
      <c r="A161" s="453"/>
      <c r="B161" s="453"/>
      <c r="C161" s="467" t="s">
        <v>210</v>
      </c>
      <c r="D161" s="480"/>
      <c r="E161" s="481"/>
      <c r="F161" s="481">
        <v>90095</v>
      </c>
      <c r="G161" s="481"/>
      <c r="H161" s="471">
        <f t="shared" si="63"/>
        <v>13149.91</v>
      </c>
      <c r="I161" s="444">
        <f t="shared" si="63"/>
        <v>0</v>
      </c>
      <c r="J161" s="445">
        <f t="shared" si="63"/>
        <v>13149.91</v>
      </c>
      <c r="K161" s="471">
        <f t="shared" si="63"/>
        <v>13149.91</v>
      </c>
      <c r="L161" s="444">
        <f t="shared" si="63"/>
        <v>0</v>
      </c>
      <c r="M161" s="445">
        <f t="shared" si="63"/>
        <v>13149.91</v>
      </c>
      <c r="N161" s="540">
        <f t="shared" si="51"/>
        <v>1</v>
      </c>
    </row>
    <row r="162" spans="1:14" ht="57">
      <c r="A162" s="453"/>
      <c r="B162" s="453"/>
      <c r="C162" s="467" t="s">
        <v>222</v>
      </c>
      <c r="D162" s="511"/>
      <c r="E162" s="481"/>
      <c r="F162" s="481"/>
      <c r="G162" s="481">
        <v>6050</v>
      </c>
      <c r="H162" s="471">
        <f t="shared" si="63"/>
        <v>13149.91</v>
      </c>
      <c r="I162" s="444">
        <f t="shared" si="63"/>
        <v>0</v>
      </c>
      <c r="J162" s="445">
        <f t="shared" si="63"/>
        <v>13149.91</v>
      </c>
      <c r="K162" s="471">
        <f t="shared" si="63"/>
        <v>13149.91</v>
      </c>
      <c r="L162" s="444">
        <f t="shared" si="63"/>
        <v>0</v>
      </c>
      <c r="M162" s="445">
        <f t="shared" si="63"/>
        <v>13149.91</v>
      </c>
      <c r="N162" s="559">
        <f t="shared" si="51"/>
        <v>1</v>
      </c>
    </row>
    <row r="163" spans="1:14" ht="71.25" customHeight="1">
      <c r="A163" s="453"/>
      <c r="B163" s="453"/>
      <c r="C163" s="468" t="s">
        <v>899</v>
      </c>
      <c r="D163" s="1145" t="s">
        <v>750</v>
      </c>
      <c r="E163" s="1146"/>
      <c r="F163" s="453"/>
      <c r="G163" s="453"/>
      <c r="H163" s="474">
        <v>13149.91</v>
      </c>
      <c r="I163" s="458">
        <v>0</v>
      </c>
      <c r="J163" s="512">
        <v>13149.91</v>
      </c>
      <c r="K163" s="512">
        <v>13149.91</v>
      </c>
      <c r="L163" s="563">
        <v>0</v>
      </c>
      <c r="M163" s="512">
        <v>13149.91</v>
      </c>
      <c r="N163" s="559">
        <f t="shared" si="51"/>
        <v>1</v>
      </c>
    </row>
    <row r="164" spans="1:14" ht="30">
      <c r="A164" s="460">
        <v>25</v>
      </c>
      <c r="B164" s="460" t="s">
        <v>671</v>
      </c>
      <c r="C164" s="461"/>
      <c r="D164" s="461"/>
      <c r="E164" s="460"/>
      <c r="F164" s="460"/>
      <c r="G164" s="460"/>
      <c r="H164" s="462">
        <f t="shared" ref="H164:M164" si="64">H165</f>
        <v>14465.19</v>
      </c>
      <c r="I164" s="463">
        <f t="shared" si="64"/>
        <v>0</v>
      </c>
      <c r="J164" s="464">
        <f t="shared" si="64"/>
        <v>14465.19</v>
      </c>
      <c r="K164" s="462">
        <f t="shared" si="64"/>
        <v>14465.19</v>
      </c>
      <c r="L164" s="463">
        <f t="shared" si="64"/>
        <v>0</v>
      </c>
      <c r="M164" s="464">
        <f t="shared" si="64"/>
        <v>14465.19</v>
      </c>
      <c r="N164" s="550">
        <f t="shared" si="51"/>
        <v>1</v>
      </c>
    </row>
    <row r="165" spans="1:14" ht="45">
      <c r="A165" s="453" t="s">
        <v>672</v>
      </c>
      <c r="B165" s="453"/>
      <c r="C165" s="491" t="s">
        <v>324</v>
      </c>
      <c r="D165" s="491"/>
      <c r="E165" s="478">
        <v>921</v>
      </c>
      <c r="F165" s="478"/>
      <c r="G165" s="478"/>
      <c r="H165" s="470">
        <f t="shared" ref="H165:M167" si="65">SUM(H166)</f>
        <v>14465.19</v>
      </c>
      <c r="I165" s="440">
        <f t="shared" si="65"/>
        <v>0</v>
      </c>
      <c r="J165" s="441">
        <f t="shared" si="65"/>
        <v>14465.19</v>
      </c>
      <c r="K165" s="470">
        <f t="shared" si="65"/>
        <v>14465.19</v>
      </c>
      <c r="L165" s="440">
        <f t="shared" si="65"/>
        <v>0</v>
      </c>
      <c r="M165" s="441">
        <f t="shared" si="65"/>
        <v>14465.19</v>
      </c>
      <c r="N165" s="543">
        <f t="shared" si="51"/>
        <v>1</v>
      </c>
    </row>
    <row r="166" spans="1:14" ht="42.75">
      <c r="A166" s="453"/>
      <c r="B166" s="453"/>
      <c r="C166" s="494" t="s">
        <v>330</v>
      </c>
      <c r="D166" s="494"/>
      <c r="E166" s="481"/>
      <c r="F166" s="481">
        <v>92109</v>
      </c>
      <c r="G166" s="481"/>
      <c r="H166" s="471">
        <f t="shared" si="65"/>
        <v>14465.19</v>
      </c>
      <c r="I166" s="444">
        <f t="shared" si="65"/>
        <v>0</v>
      </c>
      <c r="J166" s="445">
        <f t="shared" si="65"/>
        <v>14465.19</v>
      </c>
      <c r="K166" s="471">
        <f t="shared" si="65"/>
        <v>14465.19</v>
      </c>
      <c r="L166" s="444">
        <f t="shared" si="65"/>
        <v>0</v>
      </c>
      <c r="M166" s="445">
        <f t="shared" si="65"/>
        <v>14465.19</v>
      </c>
      <c r="N166" s="540">
        <f t="shared" si="51"/>
        <v>1</v>
      </c>
    </row>
    <row r="167" spans="1:14" ht="57">
      <c r="A167" s="453"/>
      <c r="B167" s="453"/>
      <c r="C167" s="467" t="s">
        <v>222</v>
      </c>
      <c r="D167" s="494"/>
      <c r="E167" s="481"/>
      <c r="F167" s="481"/>
      <c r="G167" s="481">
        <v>6050</v>
      </c>
      <c r="H167" s="471">
        <f t="shared" si="65"/>
        <v>14465.19</v>
      </c>
      <c r="I167" s="444">
        <f t="shared" si="65"/>
        <v>0</v>
      </c>
      <c r="J167" s="445">
        <f t="shared" si="65"/>
        <v>14465.19</v>
      </c>
      <c r="K167" s="471">
        <f t="shared" si="65"/>
        <v>14465.19</v>
      </c>
      <c r="L167" s="444">
        <f t="shared" si="65"/>
        <v>0</v>
      </c>
      <c r="M167" s="445">
        <f t="shared" si="65"/>
        <v>14465.19</v>
      </c>
      <c r="N167" s="559">
        <f t="shared" si="51"/>
        <v>1</v>
      </c>
    </row>
    <row r="168" spans="1:14" ht="85.5">
      <c r="A168" s="453"/>
      <c r="B168" s="453"/>
      <c r="C168" s="329" t="s">
        <v>870</v>
      </c>
      <c r="D168" s="1139" t="s">
        <v>631</v>
      </c>
      <c r="E168" s="1140"/>
      <c r="F168" s="456"/>
      <c r="G168" s="456"/>
      <c r="H168" s="475">
        <v>14465.19</v>
      </c>
      <c r="I168" s="475">
        <v>0</v>
      </c>
      <c r="J168" s="476">
        <v>14465.19</v>
      </c>
      <c r="K168" s="476">
        <v>14465.19</v>
      </c>
      <c r="L168" s="538">
        <v>0</v>
      </c>
      <c r="M168" s="476">
        <v>14465.19</v>
      </c>
      <c r="N168" s="540">
        <f t="shared" si="51"/>
        <v>1</v>
      </c>
    </row>
    <row r="169" spans="1:14" ht="30">
      <c r="A169" s="661">
        <v>26</v>
      </c>
      <c r="B169" s="661" t="s">
        <v>673</v>
      </c>
      <c r="C169" s="662"/>
      <c r="D169" s="662"/>
      <c r="E169" s="661"/>
      <c r="F169" s="661"/>
      <c r="G169" s="661"/>
      <c r="H169" s="663">
        <f t="shared" ref="H169:M169" si="66">H170</f>
        <v>39455.410000000003</v>
      </c>
      <c r="I169" s="657">
        <f t="shared" si="66"/>
        <v>0</v>
      </c>
      <c r="J169" s="658">
        <f t="shared" si="66"/>
        <v>39455.410000000003</v>
      </c>
      <c r="K169" s="663">
        <f t="shared" si="66"/>
        <v>39455.410000000003</v>
      </c>
      <c r="L169" s="657">
        <f t="shared" si="66"/>
        <v>0</v>
      </c>
      <c r="M169" s="658">
        <f t="shared" si="66"/>
        <v>39455.410000000003</v>
      </c>
      <c r="N169" s="666">
        <f t="shared" si="51"/>
        <v>1</v>
      </c>
    </row>
    <row r="170" spans="1:14" ht="60">
      <c r="A170" s="453" t="s">
        <v>674</v>
      </c>
      <c r="B170" s="453"/>
      <c r="C170" s="491" t="s">
        <v>125</v>
      </c>
      <c r="D170" s="491"/>
      <c r="E170" s="477">
        <v>900</v>
      </c>
      <c r="F170" s="477"/>
      <c r="G170" s="477"/>
      <c r="H170" s="493">
        <f t="shared" ref="H170:M172" si="67">SUM(H171)</f>
        <v>39455.410000000003</v>
      </c>
      <c r="I170" s="440">
        <f t="shared" si="67"/>
        <v>0</v>
      </c>
      <c r="J170" s="441">
        <f t="shared" si="67"/>
        <v>39455.410000000003</v>
      </c>
      <c r="K170" s="493">
        <f t="shared" si="67"/>
        <v>39455.410000000003</v>
      </c>
      <c r="L170" s="440">
        <f t="shared" si="67"/>
        <v>0</v>
      </c>
      <c r="M170" s="441">
        <f t="shared" si="67"/>
        <v>39455.410000000003</v>
      </c>
      <c r="N170" s="543">
        <f t="shared" si="51"/>
        <v>1</v>
      </c>
    </row>
    <row r="171" spans="1:14" ht="28.5">
      <c r="A171" s="453"/>
      <c r="B171" s="453"/>
      <c r="C171" s="494" t="s">
        <v>322</v>
      </c>
      <c r="D171" s="494"/>
      <c r="E171" s="480"/>
      <c r="F171" s="480">
        <v>90015</v>
      </c>
      <c r="G171" s="480"/>
      <c r="H171" s="472">
        <f t="shared" si="67"/>
        <v>39455.410000000003</v>
      </c>
      <c r="I171" s="444">
        <f t="shared" si="67"/>
        <v>0</v>
      </c>
      <c r="J171" s="445">
        <f t="shared" si="67"/>
        <v>39455.410000000003</v>
      </c>
      <c r="K171" s="472">
        <f t="shared" si="67"/>
        <v>39455.410000000003</v>
      </c>
      <c r="L171" s="444">
        <f t="shared" si="67"/>
        <v>0</v>
      </c>
      <c r="M171" s="445">
        <f t="shared" si="67"/>
        <v>39455.410000000003</v>
      </c>
      <c r="N171" s="537">
        <f t="shared" si="51"/>
        <v>1</v>
      </c>
    </row>
    <row r="172" spans="1:14" ht="57">
      <c r="A172" s="453"/>
      <c r="B172" s="453"/>
      <c r="C172" s="494" t="s">
        <v>222</v>
      </c>
      <c r="D172" s="494"/>
      <c r="E172" s="480"/>
      <c r="F172" s="480"/>
      <c r="G172" s="480">
        <v>6050</v>
      </c>
      <c r="H172" s="472">
        <f t="shared" si="67"/>
        <v>39455.410000000003</v>
      </c>
      <c r="I172" s="444">
        <f t="shared" si="67"/>
        <v>0</v>
      </c>
      <c r="J172" s="445">
        <f t="shared" si="67"/>
        <v>39455.410000000003</v>
      </c>
      <c r="K172" s="535">
        <f t="shared" si="67"/>
        <v>39455.410000000003</v>
      </c>
      <c r="L172" s="535">
        <f t="shared" si="67"/>
        <v>0</v>
      </c>
      <c r="M172" s="536">
        <f t="shared" si="67"/>
        <v>39455.410000000003</v>
      </c>
      <c r="N172" s="537">
        <f t="shared" si="51"/>
        <v>1</v>
      </c>
    </row>
    <row r="173" spans="1:14" ht="85.5">
      <c r="A173" s="453"/>
      <c r="B173" s="453"/>
      <c r="C173" s="329" t="s">
        <v>850</v>
      </c>
      <c r="D173" s="1139" t="s">
        <v>631</v>
      </c>
      <c r="E173" s="1140"/>
      <c r="F173" s="456"/>
      <c r="G173" s="456"/>
      <c r="H173" s="475">
        <v>39455.410000000003</v>
      </c>
      <c r="I173" s="458">
        <v>0</v>
      </c>
      <c r="J173" s="476">
        <v>39455.410000000003</v>
      </c>
      <c r="K173" s="476">
        <v>39455.410000000003</v>
      </c>
      <c r="L173" s="538">
        <v>0</v>
      </c>
      <c r="M173" s="476">
        <v>39455.410000000003</v>
      </c>
      <c r="N173" s="540">
        <f t="shared" si="51"/>
        <v>1</v>
      </c>
    </row>
    <row r="174" spans="1:14" ht="30">
      <c r="A174" s="661">
        <v>27</v>
      </c>
      <c r="B174" s="661" t="s">
        <v>675</v>
      </c>
      <c r="C174" s="662"/>
      <c r="D174" s="662"/>
      <c r="E174" s="661"/>
      <c r="F174" s="661"/>
      <c r="G174" s="661"/>
      <c r="H174" s="663">
        <f t="shared" ref="H174:M174" si="68">H175+H181</f>
        <v>19200.18</v>
      </c>
      <c r="I174" s="657">
        <f t="shared" si="68"/>
        <v>19200.18</v>
      </c>
      <c r="J174" s="658">
        <f t="shared" si="68"/>
        <v>0</v>
      </c>
      <c r="K174" s="663">
        <f t="shared" si="68"/>
        <v>18497.5</v>
      </c>
      <c r="L174" s="657">
        <f t="shared" si="68"/>
        <v>18497.5</v>
      </c>
      <c r="M174" s="658">
        <f t="shared" si="68"/>
        <v>0</v>
      </c>
      <c r="N174" s="666">
        <f t="shared" si="51"/>
        <v>0.96340242643558549</v>
      </c>
    </row>
    <row r="175" spans="1:14" ht="45">
      <c r="A175" s="453" t="s">
        <v>676</v>
      </c>
      <c r="B175" s="453"/>
      <c r="C175" s="491" t="s">
        <v>324</v>
      </c>
      <c r="D175" s="491"/>
      <c r="E175" s="478">
        <v>921</v>
      </c>
      <c r="F175" s="478"/>
      <c r="G175" s="478"/>
      <c r="H175" s="493">
        <f t="shared" ref="H175:M175" si="69">SUM(H176)</f>
        <v>9200.18</v>
      </c>
      <c r="I175" s="440">
        <f t="shared" si="69"/>
        <v>9200.18</v>
      </c>
      <c r="J175" s="441">
        <f t="shared" si="69"/>
        <v>0</v>
      </c>
      <c r="K175" s="493">
        <f t="shared" si="69"/>
        <v>8497.5</v>
      </c>
      <c r="L175" s="440">
        <f t="shared" si="69"/>
        <v>8497.5</v>
      </c>
      <c r="M175" s="441">
        <f t="shared" si="69"/>
        <v>0</v>
      </c>
      <c r="N175" s="543">
        <f t="shared" si="51"/>
        <v>0.92362323345847575</v>
      </c>
    </row>
    <row r="176" spans="1:14" ht="42.75">
      <c r="A176" s="453"/>
      <c r="B176" s="453"/>
      <c r="C176" s="494" t="s">
        <v>330</v>
      </c>
      <c r="D176" s="494"/>
      <c r="E176" s="481"/>
      <c r="F176" s="481">
        <v>92109</v>
      </c>
      <c r="G176" s="481"/>
      <c r="H176" s="472">
        <f t="shared" ref="H176:M176" si="70">SUM(H177+H179)</f>
        <v>9200.18</v>
      </c>
      <c r="I176" s="444">
        <f t="shared" si="70"/>
        <v>9200.18</v>
      </c>
      <c r="J176" s="445">
        <f t="shared" si="70"/>
        <v>0</v>
      </c>
      <c r="K176" s="472">
        <f t="shared" si="70"/>
        <v>8497.5</v>
      </c>
      <c r="L176" s="444">
        <f t="shared" si="70"/>
        <v>8497.5</v>
      </c>
      <c r="M176" s="445">
        <f t="shared" si="70"/>
        <v>0</v>
      </c>
      <c r="N176" s="537">
        <f t="shared" si="51"/>
        <v>0.92362323345847575</v>
      </c>
    </row>
    <row r="177" spans="1:14" ht="28.5">
      <c r="A177" s="453"/>
      <c r="B177" s="453"/>
      <c r="C177" s="483" t="s">
        <v>185</v>
      </c>
      <c r="D177" s="483"/>
      <c r="E177" s="513"/>
      <c r="F177" s="513"/>
      <c r="G177" s="513">
        <v>4270</v>
      </c>
      <c r="H177" s="514">
        <f t="shared" ref="H177:M177" si="71">SUM(H178)</f>
        <v>4500</v>
      </c>
      <c r="I177" s="444">
        <f t="shared" si="71"/>
        <v>4500</v>
      </c>
      <c r="J177" s="445">
        <f t="shared" si="71"/>
        <v>0</v>
      </c>
      <c r="K177" s="514">
        <f t="shared" si="71"/>
        <v>4500</v>
      </c>
      <c r="L177" s="444">
        <f t="shared" si="71"/>
        <v>4500</v>
      </c>
      <c r="M177" s="445">
        <f t="shared" si="71"/>
        <v>0</v>
      </c>
      <c r="N177" s="537">
        <f t="shared" si="51"/>
        <v>1</v>
      </c>
    </row>
    <row r="178" spans="1:14" ht="71.25">
      <c r="A178" s="453"/>
      <c r="B178" s="453"/>
      <c r="C178" s="450" t="s">
        <v>900</v>
      </c>
      <c r="D178" s="1147" t="s">
        <v>631</v>
      </c>
      <c r="E178" s="1148"/>
      <c r="F178" s="436"/>
      <c r="G178" s="436"/>
      <c r="H178" s="447">
        <v>4500</v>
      </c>
      <c r="I178" s="447">
        <v>4500</v>
      </c>
      <c r="J178" s="448">
        <v>0</v>
      </c>
      <c r="K178" s="534">
        <v>4500</v>
      </c>
      <c r="L178" s="535">
        <v>4500</v>
      </c>
      <c r="M178" s="536">
        <v>0</v>
      </c>
      <c r="N178" s="537">
        <f t="shared" si="51"/>
        <v>1</v>
      </c>
    </row>
    <row r="179" spans="1:14" ht="28.5">
      <c r="A179" s="453"/>
      <c r="B179" s="453"/>
      <c r="C179" s="515" t="s">
        <v>181</v>
      </c>
      <c r="D179" s="515"/>
      <c r="E179" s="436"/>
      <c r="F179" s="436"/>
      <c r="G179" s="516">
        <v>4210</v>
      </c>
      <c r="H179" s="443">
        <f t="shared" ref="H179:M179" si="72">SUM(H180)</f>
        <v>4700.18</v>
      </c>
      <c r="I179" s="444">
        <f t="shared" si="72"/>
        <v>4700.18</v>
      </c>
      <c r="J179" s="445">
        <f t="shared" si="72"/>
        <v>0</v>
      </c>
      <c r="K179" s="535">
        <f t="shared" si="72"/>
        <v>3997.5</v>
      </c>
      <c r="L179" s="535">
        <f t="shared" si="72"/>
        <v>3997.5</v>
      </c>
      <c r="M179" s="536">
        <f t="shared" si="72"/>
        <v>0</v>
      </c>
      <c r="N179" s="537">
        <f t="shared" si="51"/>
        <v>0.85049934257836923</v>
      </c>
    </row>
    <row r="180" spans="1:14" ht="71.25" customHeight="1">
      <c r="A180" s="453"/>
      <c r="B180" s="453"/>
      <c r="C180" s="517" t="s">
        <v>901</v>
      </c>
      <c r="D180" s="1141" t="s">
        <v>750</v>
      </c>
      <c r="E180" s="1142"/>
      <c r="F180" s="436"/>
      <c r="G180" s="518"/>
      <c r="H180" s="447">
        <v>4700.18</v>
      </c>
      <c r="I180" s="447">
        <v>4700.18</v>
      </c>
      <c r="J180" s="448">
        <v>0</v>
      </c>
      <c r="K180" s="538">
        <v>3997.5</v>
      </c>
      <c r="L180" s="568">
        <v>3997.5</v>
      </c>
      <c r="M180" s="640">
        <v>0</v>
      </c>
      <c r="N180" s="569">
        <f t="shared" si="51"/>
        <v>0.85049934257836923</v>
      </c>
    </row>
    <row r="181" spans="1:14" ht="60">
      <c r="A181" s="453" t="s">
        <v>902</v>
      </c>
      <c r="B181" s="453"/>
      <c r="C181" s="519" t="s">
        <v>125</v>
      </c>
      <c r="D181" s="519"/>
      <c r="E181" s="520">
        <v>900</v>
      </c>
      <c r="F181" s="520"/>
      <c r="G181" s="520"/>
      <c r="H181" s="439">
        <f t="shared" ref="H181:M183" si="73">SUM(H182)</f>
        <v>10000</v>
      </c>
      <c r="I181" s="440">
        <f t="shared" si="73"/>
        <v>10000</v>
      </c>
      <c r="J181" s="441">
        <f t="shared" si="73"/>
        <v>0</v>
      </c>
      <c r="K181" s="439">
        <f t="shared" si="73"/>
        <v>10000</v>
      </c>
      <c r="L181" s="440">
        <f t="shared" si="73"/>
        <v>10000</v>
      </c>
      <c r="M181" s="441">
        <f t="shared" si="73"/>
        <v>0</v>
      </c>
      <c r="N181" s="543">
        <f t="shared" si="51"/>
        <v>1</v>
      </c>
    </row>
    <row r="182" spans="1:14" ht="28.5">
      <c r="A182" s="453"/>
      <c r="B182" s="453"/>
      <c r="C182" s="521" t="s">
        <v>10</v>
      </c>
      <c r="D182" s="521"/>
      <c r="E182" s="522"/>
      <c r="F182" s="522">
        <v>90095</v>
      </c>
      <c r="G182" s="522"/>
      <c r="H182" s="523">
        <f t="shared" si="73"/>
        <v>10000</v>
      </c>
      <c r="I182" s="444">
        <f t="shared" si="73"/>
        <v>10000</v>
      </c>
      <c r="J182" s="445">
        <f t="shared" si="73"/>
        <v>0</v>
      </c>
      <c r="K182" s="523">
        <f t="shared" si="73"/>
        <v>10000</v>
      </c>
      <c r="L182" s="444">
        <f t="shared" si="73"/>
        <v>10000</v>
      </c>
      <c r="M182" s="445">
        <f t="shared" si="73"/>
        <v>0</v>
      </c>
      <c r="N182" s="537">
        <f t="shared" si="51"/>
        <v>1</v>
      </c>
    </row>
    <row r="183" spans="1:14" ht="28.5">
      <c r="A183" s="453"/>
      <c r="B183" s="453"/>
      <c r="C183" s="515" t="s">
        <v>181</v>
      </c>
      <c r="D183" s="494"/>
      <c r="E183" s="481"/>
      <c r="F183" s="481"/>
      <c r="G183" s="481">
        <v>4210</v>
      </c>
      <c r="H183" s="472">
        <f t="shared" si="73"/>
        <v>10000</v>
      </c>
      <c r="I183" s="444">
        <f t="shared" si="73"/>
        <v>10000</v>
      </c>
      <c r="J183" s="445">
        <f t="shared" si="73"/>
        <v>0</v>
      </c>
      <c r="K183" s="534">
        <f t="shared" si="73"/>
        <v>10000</v>
      </c>
      <c r="L183" s="535">
        <f t="shared" si="73"/>
        <v>10000</v>
      </c>
      <c r="M183" s="536">
        <f t="shared" si="73"/>
        <v>0</v>
      </c>
      <c r="N183" s="537">
        <f t="shared" si="51"/>
        <v>1</v>
      </c>
    </row>
    <row r="184" spans="1:14" ht="71.25">
      <c r="A184" s="453"/>
      <c r="B184" s="453"/>
      <c r="C184" s="486" t="s">
        <v>903</v>
      </c>
      <c r="D184" s="1139" t="s">
        <v>631</v>
      </c>
      <c r="E184" s="1140"/>
      <c r="F184" s="453"/>
      <c r="G184" s="524"/>
      <c r="H184" s="475">
        <v>10000</v>
      </c>
      <c r="I184" s="475">
        <v>10000</v>
      </c>
      <c r="J184" s="476">
        <v>0</v>
      </c>
      <c r="K184" s="475">
        <v>10000</v>
      </c>
      <c r="L184" s="475">
        <v>10000</v>
      </c>
      <c r="M184" s="476">
        <v>0</v>
      </c>
      <c r="N184" s="540">
        <f t="shared" si="51"/>
        <v>1</v>
      </c>
    </row>
    <row r="185" spans="1:14" ht="15">
      <c r="A185" s="661">
        <v>28</v>
      </c>
      <c r="B185" s="661" t="s">
        <v>677</v>
      </c>
      <c r="C185" s="662"/>
      <c r="D185" s="662"/>
      <c r="E185" s="661"/>
      <c r="F185" s="661"/>
      <c r="G185" s="661"/>
      <c r="H185" s="663">
        <f t="shared" ref="H185:M185" si="74">H186</f>
        <v>40069.22</v>
      </c>
      <c r="I185" s="657">
        <f t="shared" si="74"/>
        <v>0</v>
      </c>
      <c r="J185" s="658">
        <f t="shared" si="74"/>
        <v>40069.22</v>
      </c>
      <c r="K185" s="663">
        <f t="shared" si="74"/>
        <v>40069.22</v>
      </c>
      <c r="L185" s="657">
        <f t="shared" si="74"/>
        <v>0</v>
      </c>
      <c r="M185" s="658">
        <f t="shared" si="74"/>
        <v>40069.22</v>
      </c>
      <c r="N185" s="666">
        <f t="shared" si="51"/>
        <v>1</v>
      </c>
    </row>
    <row r="186" spans="1:14" ht="60">
      <c r="A186" s="453" t="s">
        <v>678</v>
      </c>
      <c r="B186" s="453"/>
      <c r="C186" s="491" t="s">
        <v>125</v>
      </c>
      <c r="D186" s="491"/>
      <c r="E186" s="478">
        <v>900</v>
      </c>
      <c r="F186" s="478"/>
      <c r="G186" s="478"/>
      <c r="H186" s="454">
        <f t="shared" ref="H186:M188" si="75">SUM(H187)</f>
        <v>40069.22</v>
      </c>
      <c r="I186" s="440">
        <f t="shared" si="75"/>
        <v>0</v>
      </c>
      <c r="J186" s="441">
        <f t="shared" si="75"/>
        <v>40069.22</v>
      </c>
      <c r="K186" s="454">
        <f t="shared" si="75"/>
        <v>40069.22</v>
      </c>
      <c r="L186" s="440">
        <f t="shared" si="75"/>
        <v>0</v>
      </c>
      <c r="M186" s="441">
        <f t="shared" si="75"/>
        <v>40069.22</v>
      </c>
      <c r="N186" s="543">
        <f t="shared" si="51"/>
        <v>1</v>
      </c>
    </row>
    <row r="187" spans="1:14" ht="28.5">
      <c r="A187" s="453"/>
      <c r="B187" s="453"/>
      <c r="C187" s="494" t="s">
        <v>322</v>
      </c>
      <c r="D187" s="494"/>
      <c r="E187" s="481"/>
      <c r="F187" s="481">
        <v>90015</v>
      </c>
      <c r="G187" s="481"/>
      <c r="H187" s="455">
        <f t="shared" si="75"/>
        <v>40069.22</v>
      </c>
      <c r="I187" s="444">
        <f t="shared" si="75"/>
        <v>0</v>
      </c>
      <c r="J187" s="445">
        <f t="shared" si="75"/>
        <v>40069.22</v>
      </c>
      <c r="K187" s="455">
        <f t="shared" si="75"/>
        <v>40069.22</v>
      </c>
      <c r="L187" s="444">
        <f t="shared" si="75"/>
        <v>0</v>
      </c>
      <c r="M187" s="445">
        <f t="shared" si="75"/>
        <v>40069.22</v>
      </c>
      <c r="N187" s="537">
        <f t="shared" si="51"/>
        <v>1</v>
      </c>
    </row>
    <row r="188" spans="1:14" ht="57">
      <c r="A188" s="453"/>
      <c r="B188" s="453"/>
      <c r="C188" s="494" t="s">
        <v>222</v>
      </c>
      <c r="D188" s="494"/>
      <c r="E188" s="481"/>
      <c r="F188" s="481"/>
      <c r="G188" s="481">
        <v>6050</v>
      </c>
      <c r="H188" s="455">
        <f t="shared" si="75"/>
        <v>40069.22</v>
      </c>
      <c r="I188" s="444">
        <f t="shared" si="75"/>
        <v>0</v>
      </c>
      <c r="J188" s="445">
        <f t="shared" si="75"/>
        <v>40069.22</v>
      </c>
      <c r="K188" s="455">
        <f t="shared" si="75"/>
        <v>40069.22</v>
      </c>
      <c r="L188" s="444">
        <f t="shared" si="75"/>
        <v>0</v>
      </c>
      <c r="M188" s="445">
        <f t="shared" si="75"/>
        <v>40069.22</v>
      </c>
      <c r="N188" s="537">
        <f t="shared" si="51"/>
        <v>1</v>
      </c>
    </row>
    <row r="189" spans="1:14" ht="71.25">
      <c r="A189" s="453"/>
      <c r="B189" s="453"/>
      <c r="C189" s="376" t="s">
        <v>851</v>
      </c>
      <c r="D189" s="1139" t="s">
        <v>750</v>
      </c>
      <c r="E189" s="1140"/>
      <c r="F189" s="456"/>
      <c r="G189" s="456"/>
      <c r="H189" s="457">
        <v>40069.22</v>
      </c>
      <c r="I189" s="458">
        <v>0</v>
      </c>
      <c r="J189" s="459">
        <v>40069.22</v>
      </c>
      <c r="K189" s="459">
        <v>40069.22</v>
      </c>
      <c r="L189" s="538">
        <v>0</v>
      </c>
      <c r="M189" s="459">
        <v>40069.22</v>
      </c>
      <c r="N189" s="540">
        <f t="shared" si="51"/>
        <v>1</v>
      </c>
    </row>
    <row r="190" spans="1:14" ht="15">
      <c r="A190" s="661">
        <v>29</v>
      </c>
      <c r="B190" s="661" t="s">
        <v>679</v>
      </c>
      <c r="C190" s="662"/>
      <c r="D190" s="662"/>
      <c r="E190" s="661"/>
      <c r="F190" s="661"/>
      <c r="G190" s="661"/>
      <c r="H190" s="663">
        <f t="shared" ref="H190:M190" si="76">H191</f>
        <v>17446.48</v>
      </c>
      <c r="I190" s="657">
        <f t="shared" si="76"/>
        <v>0</v>
      </c>
      <c r="J190" s="658">
        <f t="shared" si="76"/>
        <v>17446.48</v>
      </c>
      <c r="K190" s="664">
        <f t="shared" si="76"/>
        <v>17446.48</v>
      </c>
      <c r="L190" s="664">
        <f t="shared" si="76"/>
        <v>0</v>
      </c>
      <c r="M190" s="665">
        <f t="shared" si="76"/>
        <v>17446.48</v>
      </c>
      <c r="N190" s="666">
        <f t="shared" si="51"/>
        <v>1</v>
      </c>
    </row>
    <row r="191" spans="1:14" ht="60">
      <c r="A191" s="453" t="s">
        <v>680</v>
      </c>
      <c r="B191" s="453"/>
      <c r="C191" s="465" t="s">
        <v>754</v>
      </c>
      <c r="D191" s="525"/>
      <c r="E191" s="526">
        <v>900</v>
      </c>
      <c r="F191" s="526"/>
      <c r="G191" s="526"/>
      <c r="H191" s="470">
        <f t="shared" ref="H191:M193" si="77">SUM(H192)</f>
        <v>17446.48</v>
      </c>
      <c r="I191" s="440">
        <f t="shared" si="77"/>
        <v>0</v>
      </c>
      <c r="J191" s="441">
        <f t="shared" si="77"/>
        <v>17446.48</v>
      </c>
      <c r="K191" s="534">
        <f t="shared" si="77"/>
        <v>17446.48</v>
      </c>
      <c r="L191" s="541">
        <f t="shared" si="77"/>
        <v>0</v>
      </c>
      <c r="M191" s="542">
        <f t="shared" si="77"/>
        <v>17446.48</v>
      </c>
      <c r="N191" s="543">
        <f t="shared" si="51"/>
        <v>1</v>
      </c>
    </row>
    <row r="192" spans="1:14" ht="28.5">
      <c r="A192" s="453"/>
      <c r="B192" s="453"/>
      <c r="C192" s="467" t="s">
        <v>210</v>
      </c>
      <c r="D192" s="527"/>
      <c r="E192" s="528"/>
      <c r="F192" s="528">
        <v>90095</v>
      </c>
      <c r="G192" s="528"/>
      <c r="H192" s="471">
        <f t="shared" si="77"/>
        <v>17446.48</v>
      </c>
      <c r="I192" s="444">
        <f t="shared" si="77"/>
        <v>0</v>
      </c>
      <c r="J192" s="445">
        <f t="shared" si="77"/>
        <v>17446.48</v>
      </c>
      <c r="K192" s="534">
        <f t="shared" si="77"/>
        <v>17446.48</v>
      </c>
      <c r="L192" s="535">
        <f t="shared" si="77"/>
        <v>0</v>
      </c>
      <c r="M192" s="536">
        <f t="shared" si="77"/>
        <v>17446.48</v>
      </c>
      <c r="N192" s="537">
        <f t="shared" si="51"/>
        <v>1</v>
      </c>
    </row>
    <row r="193" spans="1:14" ht="57">
      <c r="A193" s="453"/>
      <c r="B193" s="453"/>
      <c r="C193" s="467" t="s">
        <v>222</v>
      </c>
      <c r="D193" s="332"/>
      <c r="E193" s="528"/>
      <c r="F193" s="528"/>
      <c r="G193" s="528">
        <v>6050</v>
      </c>
      <c r="H193" s="471">
        <f t="shared" si="77"/>
        <v>17446.48</v>
      </c>
      <c r="I193" s="444">
        <f t="shared" si="77"/>
        <v>0</v>
      </c>
      <c r="J193" s="445">
        <f t="shared" si="77"/>
        <v>17446.48</v>
      </c>
      <c r="K193" s="534">
        <f t="shared" si="77"/>
        <v>17446.48</v>
      </c>
      <c r="L193" s="535">
        <f t="shared" si="77"/>
        <v>0</v>
      </c>
      <c r="M193" s="536">
        <f t="shared" si="77"/>
        <v>17446.48</v>
      </c>
      <c r="N193" s="537">
        <f t="shared" si="51"/>
        <v>1</v>
      </c>
    </row>
    <row r="194" spans="1:14" ht="71.25" customHeight="1">
      <c r="A194" s="453"/>
      <c r="B194" s="453"/>
      <c r="C194" s="329" t="s">
        <v>861</v>
      </c>
      <c r="D194" s="1139" t="s">
        <v>750</v>
      </c>
      <c r="E194" s="1140"/>
      <c r="F194" s="456"/>
      <c r="G194" s="456"/>
      <c r="H194" s="475">
        <v>17446.48</v>
      </c>
      <c r="I194" s="458">
        <v>0</v>
      </c>
      <c r="J194" s="476">
        <v>17446.48</v>
      </c>
      <c r="K194" s="476">
        <v>17446.48</v>
      </c>
      <c r="L194" s="538">
        <v>0</v>
      </c>
      <c r="M194" s="476">
        <v>17446.48</v>
      </c>
      <c r="N194" s="540">
        <f t="shared" si="51"/>
        <v>1</v>
      </c>
    </row>
    <row r="195" spans="1:14" ht="15">
      <c r="A195" s="661">
        <v>30</v>
      </c>
      <c r="B195" s="661" t="s">
        <v>681</v>
      </c>
      <c r="C195" s="662"/>
      <c r="D195" s="662"/>
      <c r="E195" s="661"/>
      <c r="F195" s="661"/>
      <c r="G195" s="661"/>
      <c r="H195" s="663">
        <f t="shared" ref="H195:M195" si="78">H196</f>
        <v>15517.41</v>
      </c>
      <c r="I195" s="657">
        <f t="shared" si="78"/>
        <v>0</v>
      </c>
      <c r="J195" s="658">
        <f t="shared" si="78"/>
        <v>15517.41</v>
      </c>
      <c r="K195" s="663">
        <f t="shared" si="78"/>
        <v>15517.41</v>
      </c>
      <c r="L195" s="657">
        <f t="shared" si="78"/>
        <v>0</v>
      </c>
      <c r="M195" s="658">
        <f t="shared" si="78"/>
        <v>15517.41</v>
      </c>
      <c r="N195" s="666">
        <f t="shared" si="51"/>
        <v>1</v>
      </c>
    </row>
    <row r="196" spans="1:14" ht="60">
      <c r="A196" s="453" t="s">
        <v>682</v>
      </c>
      <c r="B196" s="453"/>
      <c r="C196" s="465" t="s">
        <v>754</v>
      </c>
      <c r="D196" s="465"/>
      <c r="E196" s="466">
        <v>900</v>
      </c>
      <c r="F196" s="466"/>
      <c r="G196" s="466"/>
      <c r="H196" s="470">
        <f t="shared" ref="H196:M198" si="79">SUM(H197)</f>
        <v>15517.41</v>
      </c>
      <c r="I196" s="440">
        <f t="shared" si="79"/>
        <v>0</v>
      </c>
      <c r="J196" s="441">
        <f t="shared" si="79"/>
        <v>15517.41</v>
      </c>
      <c r="K196" s="470">
        <f t="shared" si="79"/>
        <v>15517.41</v>
      </c>
      <c r="L196" s="440">
        <f t="shared" si="79"/>
        <v>0</v>
      </c>
      <c r="M196" s="441">
        <f t="shared" si="79"/>
        <v>15517.41</v>
      </c>
      <c r="N196" s="543">
        <f t="shared" si="51"/>
        <v>1</v>
      </c>
    </row>
    <row r="197" spans="1:14" ht="28.5">
      <c r="A197" s="453"/>
      <c r="B197" s="453"/>
      <c r="C197" s="467" t="s">
        <v>10</v>
      </c>
      <c r="D197" s="467"/>
      <c r="E197" s="453"/>
      <c r="F197" s="453">
        <v>90095</v>
      </c>
      <c r="G197" s="453"/>
      <c r="H197" s="471">
        <f t="shared" si="79"/>
        <v>15517.41</v>
      </c>
      <c r="I197" s="444">
        <f t="shared" si="79"/>
        <v>0</v>
      </c>
      <c r="J197" s="445">
        <f t="shared" si="79"/>
        <v>15517.41</v>
      </c>
      <c r="K197" s="471">
        <f t="shared" si="79"/>
        <v>15517.41</v>
      </c>
      <c r="L197" s="444">
        <f t="shared" si="79"/>
        <v>0</v>
      </c>
      <c r="M197" s="445">
        <f t="shared" si="79"/>
        <v>15517.41</v>
      </c>
      <c r="N197" s="537">
        <f t="shared" si="51"/>
        <v>1</v>
      </c>
    </row>
    <row r="198" spans="1:14" ht="57">
      <c r="A198" s="453"/>
      <c r="B198" s="453"/>
      <c r="C198" s="467" t="s">
        <v>222</v>
      </c>
      <c r="D198" s="467"/>
      <c r="E198" s="453"/>
      <c r="F198" s="453"/>
      <c r="G198" s="499">
        <v>6050</v>
      </c>
      <c r="H198" s="471">
        <f t="shared" si="79"/>
        <v>15517.41</v>
      </c>
      <c r="I198" s="444">
        <f t="shared" si="79"/>
        <v>0</v>
      </c>
      <c r="J198" s="445">
        <f t="shared" si="79"/>
        <v>15517.41</v>
      </c>
      <c r="K198" s="471">
        <f t="shared" si="79"/>
        <v>15517.41</v>
      </c>
      <c r="L198" s="444">
        <f t="shared" si="79"/>
        <v>0</v>
      </c>
      <c r="M198" s="445">
        <f t="shared" si="79"/>
        <v>15517.41</v>
      </c>
      <c r="N198" s="537">
        <f t="shared" si="51"/>
        <v>1</v>
      </c>
    </row>
    <row r="199" spans="1:14" ht="71.25">
      <c r="A199" s="453"/>
      <c r="B199" s="453"/>
      <c r="C199" s="329" t="s">
        <v>749</v>
      </c>
      <c r="D199" s="1141" t="s">
        <v>750</v>
      </c>
      <c r="E199" s="1142"/>
      <c r="F199" s="456"/>
      <c r="G199" s="456"/>
      <c r="H199" s="475">
        <v>15517.41</v>
      </c>
      <c r="I199" s="458">
        <v>0</v>
      </c>
      <c r="J199" s="476">
        <v>15517.41</v>
      </c>
      <c r="K199" s="476">
        <v>15517.41</v>
      </c>
      <c r="L199" s="538">
        <v>0</v>
      </c>
      <c r="M199" s="476">
        <v>15517.41</v>
      </c>
      <c r="N199" s="540">
        <f t="shared" si="51"/>
        <v>1</v>
      </c>
    </row>
    <row r="200" spans="1:14" ht="15">
      <c r="A200" s="661">
        <v>31</v>
      </c>
      <c r="B200" s="661" t="s">
        <v>683</v>
      </c>
      <c r="C200" s="662"/>
      <c r="D200" s="662"/>
      <c r="E200" s="661"/>
      <c r="F200" s="661"/>
      <c r="G200" s="661"/>
      <c r="H200" s="663">
        <f t="shared" ref="H200:M200" si="80">H201</f>
        <v>16131.2</v>
      </c>
      <c r="I200" s="657">
        <f t="shared" si="80"/>
        <v>0</v>
      </c>
      <c r="J200" s="658">
        <f t="shared" si="80"/>
        <v>16131.2</v>
      </c>
      <c r="K200" s="664">
        <f t="shared" si="80"/>
        <v>12251.54</v>
      </c>
      <c r="L200" s="664">
        <f t="shared" si="80"/>
        <v>0</v>
      </c>
      <c r="M200" s="665">
        <f t="shared" si="80"/>
        <v>12251.54</v>
      </c>
      <c r="N200" s="666">
        <f t="shared" si="51"/>
        <v>0.7594934040864908</v>
      </c>
    </row>
    <row r="201" spans="1:14" ht="60">
      <c r="A201" s="453" t="s">
        <v>684</v>
      </c>
      <c r="B201" s="453"/>
      <c r="C201" s="465" t="s">
        <v>754</v>
      </c>
      <c r="D201" s="465"/>
      <c r="E201" s="466">
        <v>900</v>
      </c>
      <c r="F201" s="466"/>
      <c r="G201" s="466"/>
      <c r="H201" s="470">
        <f t="shared" ref="H201:M203" si="81">SUM(H202)</f>
        <v>16131.2</v>
      </c>
      <c r="I201" s="440">
        <f t="shared" si="81"/>
        <v>0</v>
      </c>
      <c r="J201" s="441">
        <f t="shared" si="81"/>
        <v>16131.2</v>
      </c>
      <c r="K201" s="541">
        <f t="shared" si="81"/>
        <v>12251.54</v>
      </c>
      <c r="L201" s="541">
        <f t="shared" si="81"/>
        <v>0</v>
      </c>
      <c r="M201" s="542">
        <f t="shared" si="81"/>
        <v>12251.54</v>
      </c>
      <c r="N201" s="543">
        <f t="shared" si="51"/>
        <v>0.7594934040864908</v>
      </c>
    </row>
    <row r="202" spans="1:14" ht="28.5">
      <c r="A202" s="453"/>
      <c r="B202" s="453"/>
      <c r="C202" s="467" t="s">
        <v>10</v>
      </c>
      <c r="D202" s="467"/>
      <c r="E202" s="453"/>
      <c r="F202" s="453">
        <v>90095</v>
      </c>
      <c r="G202" s="453"/>
      <c r="H202" s="471">
        <f t="shared" si="81"/>
        <v>16131.2</v>
      </c>
      <c r="I202" s="444">
        <f t="shared" si="81"/>
        <v>0</v>
      </c>
      <c r="J202" s="445">
        <f t="shared" si="81"/>
        <v>16131.2</v>
      </c>
      <c r="K202" s="534">
        <f t="shared" si="81"/>
        <v>12251.54</v>
      </c>
      <c r="L202" s="535">
        <f t="shared" si="81"/>
        <v>0</v>
      </c>
      <c r="M202" s="536">
        <f t="shared" si="81"/>
        <v>12251.54</v>
      </c>
      <c r="N202" s="537">
        <f t="shared" si="51"/>
        <v>0.7594934040864908</v>
      </c>
    </row>
    <row r="203" spans="1:14" ht="57">
      <c r="A203" s="453"/>
      <c r="B203" s="453"/>
      <c r="C203" s="467" t="s">
        <v>222</v>
      </c>
      <c r="D203" s="467"/>
      <c r="E203" s="453"/>
      <c r="F203" s="453"/>
      <c r="G203" s="499">
        <v>6050</v>
      </c>
      <c r="H203" s="471">
        <f t="shared" si="81"/>
        <v>16131.2</v>
      </c>
      <c r="I203" s="444">
        <f t="shared" si="81"/>
        <v>0</v>
      </c>
      <c r="J203" s="445">
        <f t="shared" si="81"/>
        <v>16131.2</v>
      </c>
      <c r="K203" s="534">
        <f t="shared" si="81"/>
        <v>12251.54</v>
      </c>
      <c r="L203" s="535">
        <f t="shared" si="81"/>
        <v>0</v>
      </c>
      <c r="M203" s="536">
        <f t="shared" si="81"/>
        <v>12251.54</v>
      </c>
      <c r="N203" s="537">
        <f t="shared" si="51"/>
        <v>0.7594934040864908</v>
      </c>
    </row>
    <row r="204" spans="1:14" ht="99.75">
      <c r="A204" s="453"/>
      <c r="B204" s="453"/>
      <c r="C204" s="295" t="s">
        <v>1004</v>
      </c>
      <c r="D204" s="1141" t="s">
        <v>750</v>
      </c>
      <c r="E204" s="1142"/>
      <c r="F204" s="456"/>
      <c r="G204" s="456"/>
      <c r="H204" s="475">
        <v>16131.2</v>
      </c>
      <c r="I204" s="458">
        <v>0</v>
      </c>
      <c r="J204" s="476">
        <v>16131.2</v>
      </c>
      <c r="K204" s="534">
        <v>12251.54</v>
      </c>
      <c r="L204" s="557">
        <v>0</v>
      </c>
      <c r="M204" s="539">
        <v>12251.54</v>
      </c>
      <c r="N204" s="540">
        <f t="shared" si="51"/>
        <v>0.7594934040864908</v>
      </c>
    </row>
    <row r="205" spans="1:14" ht="15">
      <c r="A205" s="661">
        <v>32</v>
      </c>
      <c r="B205" s="661" t="s">
        <v>685</v>
      </c>
      <c r="C205" s="662"/>
      <c r="D205" s="662"/>
      <c r="E205" s="661"/>
      <c r="F205" s="661"/>
      <c r="G205" s="661"/>
      <c r="H205" s="663">
        <f t="shared" ref="H205:M205" si="82">H206</f>
        <v>10212.469999999999</v>
      </c>
      <c r="I205" s="657">
        <f t="shared" si="82"/>
        <v>0</v>
      </c>
      <c r="J205" s="658">
        <f t="shared" si="82"/>
        <v>10212.469999999999</v>
      </c>
      <c r="K205" s="664">
        <f t="shared" si="82"/>
        <v>10212.469999999999</v>
      </c>
      <c r="L205" s="664">
        <f t="shared" si="82"/>
        <v>0</v>
      </c>
      <c r="M205" s="665">
        <f t="shared" si="82"/>
        <v>10212.469999999999</v>
      </c>
      <c r="N205" s="666">
        <f t="shared" si="51"/>
        <v>1</v>
      </c>
    </row>
    <row r="206" spans="1:14" ht="60">
      <c r="A206" s="453" t="s">
        <v>686</v>
      </c>
      <c r="B206" s="453"/>
      <c r="C206" s="465" t="s">
        <v>754</v>
      </c>
      <c r="D206" s="465"/>
      <c r="E206" s="466">
        <v>900</v>
      </c>
      <c r="F206" s="466"/>
      <c r="G206" s="466"/>
      <c r="H206" s="470">
        <f t="shared" ref="H206:M208" si="83">SUM(H207)</f>
        <v>10212.469999999999</v>
      </c>
      <c r="I206" s="440">
        <f t="shared" si="83"/>
        <v>0</v>
      </c>
      <c r="J206" s="441">
        <f t="shared" si="83"/>
        <v>10212.469999999999</v>
      </c>
      <c r="K206" s="541">
        <f t="shared" si="83"/>
        <v>10212.469999999999</v>
      </c>
      <c r="L206" s="541">
        <f t="shared" si="83"/>
        <v>0</v>
      </c>
      <c r="M206" s="542">
        <f t="shared" si="83"/>
        <v>10212.469999999999</v>
      </c>
      <c r="N206" s="543">
        <f t="shared" si="51"/>
        <v>1</v>
      </c>
    </row>
    <row r="207" spans="1:14" ht="28.5">
      <c r="A207" s="453"/>
      <c r="B207" s="453"/>
      <c r="C207" s="467" t="s">
        <v>322</v>
      </c>
      <c r="D207" s="467"/>
      <c r="E207" s="453"/>
      <c r="F207" s="453">
        <v>90015</v>
      </c>
      <c r="G207" s="453"/>
      <c r="H207" s="471">
        <f t="shared" si="83"/>
        <v>10212.469999999999</v>
      </c>
      <c r="I207" s="444">
        <f t="shared" si="83"/>
        <v>0</v>
      </c>
      <c r="J207" s="445">
        <f t="shared" si="83"/>
        <v>10212.469999999999</v>
      </c>
      <c r="K207" s="534">
        <f t="shared" si="83"/>
        <v>10212.469999999999</v>
      </c>
      <c r="L207" s="535">
        <f t="shared" si="83"/>
        <v>0</v>
      </c>
      <c r="M207" s="536">
        <f t="shared" si="83"/>
        <v>10212.469999999999</v>
      </c>
      <c r="N207" s="537">
        <f t="shared" si="51"/>
        <v>1</v>
      </c>
    </row>
    <row r="208" spans="1:14" ht="57">
      <c r="A208" s="453"/>
      <c r="B208" s="453"/>
      <c r="C208" s="467" t="s">
        <v>222</v>
      </c>
      <c r="D208" s="467"/>
      <c r="E208" s="453"/>
      <c r="F208" s="453"/>
      <c r="G208" s="453">
        <v>6050</v>
      </c>
      <c r="H208" s="471">
        <f t="shared" si="83"/>
        <v>10212.469999999999</v>
      </c>
      <c r="I208" s="444">
        <f t="shared" si="83"/>
        <v>0</v>
      </c>
      <c r="J208" s="445">
        <f t="shared" si="83"/>
        <v>10212.469999999999</v>
      </c>
      <c r="K208" s="534">
        <f t="shared" si="83"/>
        <v>10212.469999999999</v>
      </c>
      <c r="L208" s="538">
        <f t="shared" si="83"/>
        <v>0</v>
      </c>
      <c r="M208" s="539">
        <f t="shared" si="83"/>
        <v>10212.469999999999</v>
      </c>
      <c r="N208" s="540">
        <f t="shared" si="51"/>
        <v>1</v>
      </c>
    </row>
    <row r="209" spans="1:14" ht="57">
      <c r="A209" s="453"/>
      <c r="B209" s="453"/>
      <c r="C209" s="329" t="s">
        <v>904</v>
      </c>
      <c r="D209" s="1141" t="s">
        <v>631</v>
      </c>
      <c r="E209" s="1142"/>
      <c r="F209" s="456"/>
      <c r="G209" s="456"/>
      <c r="H209" s="475">
        <v>10212.469999999999</v>
      </c>
      <c r="I209" s="458">
        <v>0</v>
      </c>
      <c r="J209" s="476">
        <v>10212.469999999999</v>
      </c>
      <c r="K209" s="476">
        <v>10212.469999999999</v>
      </c>
      <c r="L209" s="568">
        <v>0</v>
      </c>
      <c r="M209" s="476">
        <v>10212.469999999999</v>
      </c>
      <c r="N209" s="569">
        <f t="shared" si="51"/>
        <v>1</v>
      </c>
    </row>
    <row r="210" spans="1:14" ht="15">
      <c r="A210" s="661">
        <v>33</v>
      </c>
      <c r="B210" s="661" t="s">
        <v>687</v>
      </c>
      <c r="C210" s="662"/>
      <c r="D210" s="662"/>
      <c r="E210" s="661"/>
      <c r="F210" s="661"/>
      <c r="G210" s="661"/>
      <c r="H210" s="663">
        <f t="shared" ref="H210:M210" si="84">H211+H215</f>
        <v>52829.67</v>
      </c>
      <c r="I210" s="657">
        <f t="shared" si="84"/>
        <v>7829.67</v>
      </c>
      <c r="J210" s="658">
        <f t="shared" si="84"/>
        <v>45000</v>
      </c>
      <c r="K210" s="663">
        <f t="shared" si="84"/>
        <v>52800</v>
      </c>
      <c r="L210" s="657">
        <f t="shared" si="84"/>
        <v>7800</v>
      </c>
      <c r="M210" s="658">
        <f t="shared" si="84"/>
        <v>45000</v>
      </c>
      <c r="N210" s="666">
        <f t="shared" ref="N210:N241" si="85">SUM(K210/H210)</f>
        <v>0.99943838377184646</v>
      </c>
    </row>
    <row r="211" spans="1:14" ht="60">
      <c r="A211" s="453" t="s">
        <v>688</v>
      </c>
      <c r="B211" s="453"/>
      <c r="C211" s="465" t="s">
        <v>754</v>
      </c>
      <c r="D211" s="465"/>
      <c r="E211" s="466">
        <v>900</v>
      </c>
      <c r="F211" s="466"/>
      <c r="G211" s="466"/>
      <c r="H211" s="454">
        <f t="shared" ref="H211:M213" si="86">SUM(H212)</f>
        <v>45000</v>
      </c>
      <c r="I211" s="440">
        <f t="shared" si="86"/>
        <v>0</v>
      </c>
      <c r="J211" s="441">
        <f t="shared" si="86"/>
        <v>45000</v>
      </c>
      <c r="K211" s="454">
        <f t="shared" si="86"/>
        <v>45000</v>
      </c>
      <c r="L211" s="440">
        <f t="shared" si="86"/>
        <v>0</v>
      </c>
      <c r="M211" s="441">
        <f t="shared" si="86"/>
        <v>45000</v>
      </c>
      <c r="N211" s="543">
        <f t="shared" si="85"/>
        <v>1</v>
      </c>
    </row>
    <row r="212" spans="1:14" ht="28.5">
      <c r="A212" s="453"/>
      <c r="B212" s="453"/>
      <c r="C212" s="467" t="s">
        <v>322</v>
      </c>
      <c r="D212" s="467"/>
      <c r="E212" s="453"/>
      <c r="F212" s="453">
        <v>90015</v>
      </c>
      <c r="G212" s="453"/>
      <c r="H212" s="455">
        <f t="shared" si="86"/>
        <v>45000</v>
      </c>
      <c r="I212" s="444">
        <f t="shared" si="86"/>
        <v>0</v>
      </c>
      <c r="J212" s="445">
        <f t="shared" si="86"/>
        <v>45000</v>
      </c>
      <c r="K212" s="455">
        <f t="shared" si="86"/>
        <v>45000</v>
      </c>
      <c r="L212" s="444">
        <f t="shared" si="86"/>
        <v>0</v>
      </c>
      <c r="M212" s="445">
        <f t="shared" si="86"/>
        <v>45000</v>
      </c>
      <c r="N212" s="537">
        <f t="shared" si="85"/>
        <v>1</v>
      </c>
    </row>
    <row r="213" spans="1:14" ht="57">
      <c r="A213" s="453"/>
      <c r="B213" s="453"/>
      <c r="C213" s="467" t="s">
        <v>222</v>
      </c>
      <c r="D213" s="467"/>
      <c r="E213" s="453"/>
      <c r="F213" s="453"/>
      <c r="G213" s="453">
        <v>6050</v>
      </c>
      <c r="H213" s="455">
        <f t="shared" si="86"/>
        <v>45000</v>
      </c>
      <c r="I213" s="444">
        <f t="shared" si="86"/>
        <v>0</v>
      </c>
      <c r="J213" s="445">
        <f t="shared" si="86"/>
        <v>45000</v>
      </c>
      <c r="K213" s="455">
        <f t="shared" si="86"/>
        <v>45000</v>
      </c>
      <c r="L213" s="444">
        <f t="shared" si="86"/>
        <v>0</v>
      </c>
      <c r="M213" s="445">
        <f t="shared" si="86"/>
        <v>45000</v>
      </c>
      <c r="N213" s="540">
        <f t="shared" si="85"/>
        <v>1</v>
      </c>
    </row>
    <row r="214" spans="1:14" ht="85.5">
      <c r="A214" s="453"/>
      <c r="B214" s="453"/>
      <c r="C214" s="329" t="s">
        <v>854</v>
      </c>
      <c r="D214" s="1141" t="s">
        <v>750</v>
      </c>
      <c r="E214" s="1142"/>
      <c r="F214" s="456"/>
      <c r="G214" s="456"/>
      <c r="H214" s="457">
        <v>45000</v>
      </c>
      <c r="I214" s="458">
        <v>0</v>
      </c>
      <c r="J214" s="459">
        <v>45000</v>
      </c>
      <c r="K214" s="459">
        <v>45000</v>
      </c>
      <c r="L214" s="568">
        <v>0</v>
      </c>
      <c r="M214" s="459">
        <v>45000</v>
      </c>
      <c r="N214" s="569">
        <f t="shared" si="85"/>
        <v>1</v>
      </c>
    </row>
    <row r="215" spans="1:14" ht="45">
      <c r="A215" s="453" t="s">
        <v>689</v>
      </c>
      <c r="B215" s="453"/>
      <c r="C215" s="529" t="s">
        <v>324</v>
      </c>
      <c r="D215" s="529"/>
      <c r="E215" s="530">
        <v>921</v>
      </c>
      <c r="F215" s="530"/>
      <c r="G215" s="530"/>
      <c r="H215" s="470">
        <f t="shared" ref="H215:M217" si="87">SUM(H216)</f>
        <v>7829.67</v>
      </c>
      <c r="I215" s="440">
        <f t="shared" si="87"/>
        <v>7829.67</v>
      </c>
      <c r="J215" s="441">
        <f t="shared" si="87"/>
        <v>0</v>
      </c>
      <c r="K215" s="470">
        <f t="shared" si="87"/>
        <v>7800</v>
      </c>
      <c r="L215" s="440">
        <f t="shared" si="87"/>
        <v>7800</v>
      </c>
      <c r="M215" s="441">
        <f t="shared" si="87"/>
        <v>0</v>
      </c>
      <c r="N215" s="543">
        <f t="shared" si="85"/>
        <v>0.99621056826149756</v>
      </c>
    </row>
    <row r="216" spans="1:14" ht="28.5">
      <c r="A216" s="453"/>
      <c r="B216" s="453"/>
      <c r="C216" s="498" t="s">
        <v>10</v>
      </c>
      <c r="D216" s="498"/>
      <c r="E216" s="499"/>
      <c r="F216" s="499">
        <v>92195</v>
      </c>
      <c r="G216" s="499"/>
      <c r="H216" s="471">
        <f t="shared" si="87"/>
        <v>7829.67</v>
      </c>
      <c r="I216" s="444">
        <f t="shared" si="87"/>
        <v>7829.67</v>
      </c>
      <c r="J216" s="445">
        <f t="shared" si="87"/>
        <v>0</v>
      </c>
      <c r="K216" s="471">
        <f t="shared" si="87"/>
        <v>7800</v>
      </c>
      <c r="L216" s="444">
        <f t="shared" si="87"/>
        <v>7800</v>
      </c>
      <c r="M216" s="445">
        <f t="shared" si="87"/>
        <v>0</v>
      </c>
      <c r="N216" s="537">
        <f t="shared" si="85"/>
        <v>0.99621056826149756</v>
      </c>
    </row>
    <row r="217" spans="1:14" ht="28.5">
      <c r="A217" s="453"/>
      <c r="B217" s="453"/>
      <c r="C217" s="498" t="s">
        <v>229</v>
      </c>
      <c r="D217" s="498"/>
      <c r="E217" s="499"/>
      <c r="F217" s="499"/>
      <c r="G217" s="499">
        <v>4300</v>
      </c>
      <c r="H217" s="471">
        <f t="shared" si="87"/>
        <v>7829.67</v>
      </c>
      <c r="I217" s="444">
        <f t="shared" si="87"/>
        <v>7829.67</v>
      </c>
      <c r="J217" s="445">
        <f t="shared" si="87"/>
        <v>0</v>
      </c>
      <c r="K217" s="471">
        <f t="shared" si="87"/>
        <v>7800</v>
      </c>
      <c r="L217" s="444">
        <f t="shared" si="87"/>
        <v>7800</v>
      </c>
      <c r="M217" s="445">
        <f t="shared" si="87"/>
        <v>0</v>
      </c>
      <c r="N217" s="537">
        <f t="shared" si="85"/>
        <v>0.99621056826149756</v>
      </c>
    </row>
    <row r="218" spans="1:14" ht="71.25" customHeight="1">
      <c r="A218" s="453"/>
      <c r="B218" s="453"/>
      <c r="C218" s="468" t="s">
        <v>905</v>
      </c>
      <c r="D218" s="1141" t="s">
        <v>750</v>
      </c>
      <c r="E218" s="1142"/>
      <c r="F218" s="453"/>
      <c r="G218" s="453"/>
      <c r="H218" s="474">
        <v>7829.67</v>
      </c>
      <c r="I218" s="474">
        <v>7829.67</v>
      </c>
      <c r="J218" s="448">
        <v>0</v>
      </c>
      <c r="K218" s="538">
        <v>7800</v>
      </c>
      <c r="L218" s="538">
        <v>7800</v>
      </c>
      <c r="M218" s="539">
        <v>0</v>
      </c>
      <c r="N218" s="540">
        <f t="shared" si="85"/>
        <v>0.99621056826149756</v>
      </c>
    </row>
    <row r="219" spans="1:14" ht="15">
      <c r="A219" s="661">
        <v>34</v>
      </c>
      <c r="B219" s="661" t="s">
        <v>690</v>
      </c>
      <c r="C219" s="662"/>
      <c r="D219" s="662"/>
      <c r="E219" s="661"/>
      <c r="F219" s="661"/>
      <c r="G219" s="661"/>
      <c r="H219" s="663">
        <f t="shared" ref="H219:M219" si="88">H225+H223</f>
        <v>42464.22</v>
      </c>
      <c r="I219" s="657">
        <f t="shared" si="88"/>
        <v>12000</v>
      </c>
      <c r="J219" s="658">
        <f t="shared" si="88"/>
        <v>30464.22</v>
      </c>
      <c r="K219" s="664">
        <f t="shared" si="88"/>
        <v>40391.22</v>
      </c>
      <c r="L219" s="667">
        <f t="shared" si="88"/>
        <v>9927</v>
      </c>
      <c r="M219" s="667">
        <f t="shared" si="88"/>
        <v>30464.22</v>
      </c>
      <c r="N219" s="666">
        <f t="shared" si="85"/>
        <v>0.9511824307617095</v>
      </c>
    </row>
    <row r="220" spans="1:14" ht="45">
      <c r="A220" s="453" t="s">
        <v>691</v>
      </c>
      <c r="B220" s="453"/>
      <c r="C220" s="531" t="s">
        <v>324</v>
      </c>
      <c r="D220" s="531"/>
      <c r="E220" s="526">
        <v>921</v>
      </c>
      <c r="F220" s="526"/>
      <c r="G220" s="526"/>
      <c r="H220" s="470">
        <f t="shared" ref="H220:M222" si="89">SUM(H221)</f>
        <v>12000</v>
      </c>
      <c r="I220" s="440">
        <f t="shared" si="89"/>
        <v>12000</v>
      </c>
      <c r="J220" s="441">
        <f t="shared" si="89"/>
        <v>0</v>
      </c>
      <c r="K220" s="541">
        <f t="shared" si="89"/>
        <v>9927</v>
      </c>
      <c r="L220" s="548">
        <f t="shared" si="89"/>
        <v>9927</v>
      </c>
      <c r="M220" s="548">
        <f t="shared" si="89"/>
        <v>0</v>
      </c>
      <c r="N220" s="543">
        <f t="shared" si="85"/>
        <v>0.82725000000000004</v>
      </c>
    </row>
    <row r="221" spans="1:14" ht="42.75">
      <c r="A221" s="453"/>
      <c r="B221" s="453"/>
      <c r="C221" s="332" t="s">
        <v>330</v>
      </c>
      <c r="D221" s="332"/>
      <c r="E221" s="528"/>
      <c r="F221" s="528">
        <v>92109</v>
      </c>
      <c r="G221" s="528"/>
      <c r="H221" s="471">
        <f t="shared" si="89"/>
        <v>12000</v>
      </c>
      <c r="I221" s="444">
        <f t="shared" si="89"/>
        <v>12000</v>
      </c>
      <c r="J221" s="445">
        <f t="shared" si="89"/>
        <v>0</v>
      </c>
      <c r="K221" s="534">
        <f t="shared" si="89"/>
        <v>9927</v>
      </c>
      <c r="L221" s="549">
        <f t="shared" si="89"/>
        <v>9927</v>
      </c>
      <c r="M221" s="549">
        <f t="shared" si="89"/>
        <v>0</v>
      </c>
      <c r="N221" s="537">
        <f t="shared" si="85"/>
        <v>0.82725000000000004</v>
      </c>
    </row>
    <row r="222" spans="1:14" ht="28.5">
      <c r="A222" s="453"/>
      <c r="B222" s="453"/>
      <c r="C222" s="332" t="s">
        <v>181</v>
      </c>
      <c r="D222" s="332"/>
      <c r="E222" s="528"/>
      <c r="F222" s="528"/>
      <c r="G222" s="528">
        <v>4210</v>
      </c>
      <c r="H222" s="471">
        <f t="shared" si="89"/>
        <v>12000</v>
      </c>
      <c r="I222" s="444">
        <f t="shared" si="89"/>
        <v>12000</v>
      </c>
      <c r="J222" s="445">
        <f t="shared" si="89"/>
        <v>0</v>
      </c>
      <c r="K222" s="534">
        <f t="shared" si="89"/>
        <v>9927</v>
      </c>
      <c r="L222" s="549">
        <f t="shared" si="89"/>
        <v>9927</v>
      </c>
      <c r="M222" s="549">
        <f t="shared" si="89"/>
        <v>0</v>
      </c>
      <c r="N222" s="537">
        <f t="shared" si="85"/>
        <v>0.82725000000000004</v>
      </c>
    </row>
    <row r="223" spans="1:14" ht="99.75">
      <c r="A223" s="453"/>
      <c r="B223" s="453"/>
      <c r="C223" s="532" t="s">
        <v>906</v>
      </c>
      <c r="D223" s="1143" t="s">
        <v>750</v>
      </c>
      <c r="E223" s="1144"/>
      <c r="F223" s="453"/>
      <c r="G223" s="453"/>
      <c r="H223" s="474">
        <v>12000</v>
      </c>
      <c r="I223" s="474">
        <v>12000</v>
      </c>
      <c r="J223" s="448">
        <v>0</v>
      </c>
      <c r="K223" s="538">
        <v>9927</v>
      </c>
      <c r="L223" s="538">
        <v>9927</v>
      </c>
      <c r="M223" s="539">
        <v>0</v>
      </c>
      <c r="N223" s="540">
        <f t="shared" si="85"/>
        <v>0.82725000000000004</v>
      </c>
    </row>
    <row r="224" spans="1:14" ht="60">
      <c r="A224" s="453" t="s">
        <v>907</v>
      </c>
      <c r="B224" s="453"/>
      <c r="C224" s="465" t="s">
        <v>754</v>
      </c>
      <c r="D224" s="525"/>
      <c r="E224" s="526">
        <v>900</v>
      </c>
      <c r="F224" s="526"/>
      <c r="G224" s="526"/>
      <c r="H224" s="470">
        <f t="shared" ref="H224:M226" si="90">SUM(H225)</f>
        <v>30464.22</v>
      </c>
      <c r="I224" s="440">
        <f t="shared" si="90"/>
        <v>0</v>
      </c>
      <c r="J224" s="441">
        <f t="shared" si="90"/>
        <v>30464.22</v>
      </c>
      <c r="K224" s="470">
        <f t="shared" si="90"/>
        <v>30464.22</v>
      </c>
      <c r="L224" s="440">
        <f t="shared" si="90"/>
        <v>0</v>
      </c>
      <c r="M224" s="441">
        <f t="shared" si="90"/>
        <v>30464.22</v>
      </c>
      <c r="N224" s="543">
        <f t="shared" si="85"/>
        <v>1</v>
      </c>
    </row>
    <row r="225" spans="1:14">
      <c r="A225" s="453"/>
      <c r="B225" s="453"/>
      <c r="C225" s="527" t="s">
        <v>210</v>
      </c>
      <c r="D225" s="527"/>
      <c r="E225" s="528"/>
      <c r="F225" s="528">
        <v>90095</v>
      </c>
      <c r="G225" s="528"/>
      <c r="H225" s="471">
        <f t="shared" si="90"/>
        <v>30464.22</v>
      </c>
      <c r="I225" s="444">
        <f t="shared" si="90"/>
        <v>0</v>
      </c>
      <c r="J225" s="445">
        <f t="shared" si="90"/>
        <v>30464.22</v>
      </c>
      <c r="K225" s="471">
        <f t="shared" si="90"/>
        <v>30464.22</v>
      </c>
      <c r="L225" s="444">
        <f t="shared" si="90"/>
        <v>0</v>
      </c>
      <c r="M225" s="445">
        <f t="shared" si="90"/>
        <v>30464.22</v>
      </c>
      <c r="N225" s="537">
        <f t="shared" si="85"/>
        <v>1</v>
      </c>
    </row>
    <row r="226" spans="1:14" ht="57">
      <c r="A226" s="453"/>
      <c r="B226" s="453"/>
      <c r="C226" s="467" t="s">
        <v>222</v>
      </c>
      <c r="D226" s="511"/>
      <c r="E226" s="528"/>
      <c r="F226" s="528"/>
      <c r="G226" s="528">
        <v>6050</v>
      </c>
      <c r="H226" s="471">
        <f t="shared" si="90"/>
        <v>30464.22</v>
      </c>
      <c r="I226" s="444">
        <f t="shared" si="90"/>
        <v>0</v>
      </c>
      <c r="J226" s="445">
        <f t="shared" si="90"/>
        <v>30464.22</v>
      </c>
      <c r="K226" s="471">
        <f t="shared" si="90"/>
        <v>30464.22</v>
      </c>
      <c r="L226" s="444">
        <f t="shared" si="90"/>
        <v>0</v>
      </c>
      <c r="M226" s="445">
        <f t="shared" si="90"/>
        <v>30464.22</v>
      </c>
      <c r="N226" s="537">
        <f t="shared" si="85"/>
        <v>1</v>
      </c>
    </row>
    <row r="227" spans="1:14" ht="71.25" customHeight="1">
      <c r="A227" s="453"/>
      <c r="B227" s="453"/>
      <c r="C227" s="389" t="s">
        <v>862</v>
      </c>
      <c r="D227" s="1145" t="s">
        <v>750</v>
      </c>
      <c r="E227" s="1146"/>
      <c r="F227" s="456"/>
      <c r="G227" s="456"/>
      <c r="H227" s="475">
        <v>30464.22</v>
      </c>
      <c r="I227" s="458">
        <v>0</v>
      </c>
      <c r="J227" s="476">
        <v>30464.22</v>
      </c>
      <c r="K227" s="476">
        <v>30464.22</v>
      </c>
      <c r="L227" s="538">
        <v>0</v>
      </c>
      <c r="M227" s="476">
        <v>30464.22</v>
      </c>
      <c r="N227" s="540">
        <f t="shared" si="85"/>
        <v>1</v>
      </c>
    </row>
    <row r="228" spans="1:14" ht="15">
      <c r="A228" s="661">
        <v>35</v>
      </c>
      <c r="B228" s="661" t="s">
        <v>692</v>
      </c>
      <c r="C228" s="662"/>
      <c r="D228" s="662"/>
      <c r="E228" s="661"/>
      <c r="F228" s="661"/>
      <c r="G228" s="661"/>
      <c r="H228" s="663">
        <f>H229+H233</f>
        <v>23935.18</v>
      </c>
      <c r="I228" s="657">
        <f t="shared" ref="I228:M228" si="91">I229+I233</f>
        <v>23935.18</v>
      </c>
      <c r="J228" s="658">
        <f t="shared" si="91"/>
        <v>0</v>
      </c>
      <c r="K228" s="664">
        <f t="shared" si="91"/>
        <v>23935.18</v>
      </c>
      <c r="L228" s="664">
        <f t="shared" si="91"/>
        <v>23935.18</v>
      </c>
      <c r="M228" s="665">
        <f t="shared" si="91"/>
        <v>0</v>
      </c>
      <c r="N228" s="666">
        <f t="shared" si="85"/>
        <v>1</v>
      </c>
    </row>
    <row r="229" spans="1:14" ht="30">
      <c r="A229" s="453" t="s">
        <v>693</v>
      </c>
      <c r="B229" s="453"/>
      <c r="C229" s="465" t="s">
        <v>211</v>
      </c>
      <c r="D229" s="525"/>
      <c r="E229" s="526">
        <v>600</v>
      </c>
      <c r="F229" s="526"/>
      <c r="G229" s="526"/>
      <c r="H229" s="493">
        <f t="shared" ref="H229:N231" si="92">SUM(H230)</f>
        <v>10435.18</v>
      </c>
      <c r="I229" s="440">
        <f>SUM(I230)</f>
        <v>10435.18</v>
      </c>
      <c r="J229" s="441">
        <f>SUM(J230)</f>
        <v>0</v>
      </c>
      <c r="K229" s="541">
        <f t="shared" si="92"/>
        <v>10435.18</v>
      </c>
      <c r="L229" s="541">
        <f>SUM(L230)</f>
        <v>10435.18</v>
      </c>
      <c r="M229" s="542">
        <f>SUM(M230)</f>
        <v>0</v>
      </c>
      <c r="N229" s="543">
        <f t="shared" si="85"/>
        <v>1</v>
      </c>
    </row>
    <row r="230" spans="1:14">
      <c r="A230" s="453"/>
      <c r="B230" s="453"/>
      <c r="C230" s="642" t="s">
        <v>877</v>
      </c>
      <c r="D230" s="332"/>
      <c r="E230" s="528"/>
      <c r="F230" s="528">
        <v>60017</v>
      </c>
      <c r="G230" s="528"/>
      <c r="H230" s="472">
        <f>SUM(H231)</f>
        <v>10435.18</v>
      </c>
      <c r="I230" s="444">
        <f t="shared" ref="I230:J230" si="93">SUM(I231)</f>
        <v>10435.18</v>
      </c>
      <c r="J230" s="445">
        <f t="shared" si="93"/>
        <v>0</v>
      </c>
      <c r="K230" s="534">
        <f t="shared" si="92"/>
        <v>10435.18</v>
      </c>
      <c r="L230" s="535">
        <f t="shared" si="92"/>
        <v>10435.18</v>
      </c>
      <c r="M230" s="536">
        <f t="shared" si="92"/>
        <v>0</v>
      </c>
      <c r="N230" s="537">
        <f t="shared" si="92"/>
        <v>1</v>
      </c>
    </row>
    <row r="231" spans="1:14" ht="28.5">
      <c r="A231" s="453"/>
      <c r="B231" s="453"/>
      <c r="C231" s="643" t="s">
        <v>185</v>
      </c>
      <c r="D231" s="332"/>
      <c r="E231" s="528"/>
      <c r="F231" s="528"/>
      <c r="G231" s="528">
        <v>4270</v>
      </c>
      <c r="H231" s="471">
        <f t="shared" si="92"/>
        <v>10435.18</v>
      </c>
      <c r="I231" s="444">
        <f t="shared" si="92"/>
        <v>10435.18</v>
      </c>
      <c r="J231" s="445">
        <f t="shared" si="92"/>
        <v>0</v>
      </c>
      <c r="K231" s="534">
        <f t="shared" si="92"/>
        <v>10435.18</v>
      </c>
      <c r="L231" s="535">
        <f t="shared" si="92"/>
        <v>10435.18</v>
      </c>
      <c r="M231" s="536">
        <f t="shared" si="92"/>
        <v>0</v>
      </c>
      <c r="N231" s="537">
        <f t="shared" si="85"/>
        <v>1</v>
      </c>
    </row>
    <row r="232" spans="1:14" ht="71.25">
      <c r="A232" s="453"/>
      <c r="B232" s="453"/>
      <c r="C232" s="468" t="s">
        <v>1015</v>
      </c>
      <c r="D232" s="1137" t="s">
        <v>631</v>
      </c>
      <c r="E232" s="1138"/>
      <c r="F232" s="453"/>
      <c r="G232" s="453"/>
      <c r="H232" s="474">
        <v>10435.18</v>
      </c>
      <c r="I232" s="474">
        <v>10435.18</v>
      </c>
      <c r="J232" s="448">
        <v>0</v>
      </c>
      <c r="K232" s="474">
        <v>10435.18</v>
      </c>
      <c r="L232" s="474">
        <v>10435.18</v>
      </c>
      <c r="M232" s="539">
        <v>0</v>
      </c>
      <c r="N232" s="540">
        <f t="shared" si="85"/>
        <v>1</v>
      </c>
    </row>
    <row r="233" spans="1:14" ht="60">
      <c r="A233" s="453" t="s">
        <v>757</v>
      </c>
      <c r="B233" s="453"/>
      <c r="C233" s="646" t="s">
        <v>754</v>
      </c>
      <c r="D233" s="647"/>
      <c r="E233" s="648">
        <v>900</v>
      </c>
      <c r="F233" s="648"/>
      <c r="G233" s="648"/>
      <c r="H233" s="470">
        <f t="shared" ref="H233:M233" si="94">SUM(H234)</f>
        <v>13500</v>
      </c>
      <c r="I233" s="470">
        <f t="shared" si="94"/>
        <v>13500</v>
      </c>
      <c r="J233" s="441">
        <f t="shared" si="94"/>
        <v>0</v>
      </c>
      <c r="K233" s="541">
        <f t="shared" si="94"/>
        <v>13500</v>
      </c>
      <c r="L233" s="541">
        <f t="shared" si="94"/>
        <v>13500</v>
      </c>
      <c r="M233" s="542">
        <f t="shared" si="94"/>
        <v>0</v>
      </c>
      <c r="N233" s="543">
        <f t="shared" si="85"/>
        <v>1</v>
      </c>
    </row>
    <row r="234" spans="1:14" ht="28.5">
      <c r="A234" s="453"/>
      <c r="B234" s="453"/>
      <c r="C234" s="467" t="s">
        <v>10</v>
      </c>
      <c r="D234" s="649"/>
      <c r="E234" s="453"/>
      <c r="F234" s="453">
        <v>90095</v>
      </c>
      <c r="G234" s="453"/>
      <c r="H234" s="471">
        <f>SUM(H235)</f>
        <v>13500</v>
      </c>
      <c r="I234" s="471">
        <f t="shared" ref="I234:M234" si="95">SUM(I235)</f>
        <v>13500</v>
      </c>
      <c r="J234" s="445">
        <f t="shared" si="95"/>
        <v>0</v>
      </c>
      <c r="K234" s="535">
        <f t="shared" si="95"/>
        <v>13500</v>
      </c>
      <c r="L234" s="535">
        <f t="shared" si="95"/>
        <v>13500</v>
      </c>
      <c r="M234" s="536">
        <f t="shared" si="95"/>
        <v>0</v>
      </c>
      <c r="N234" s="537">
        <f t="shared" si="85"/>
        <v>1</v>
      </c>
    </row>
    <row r="235" spans="1:14" ht="28.5">
      <c r="A235" s="453"/>
      <c r="B235" s="453"/>
      <c r="C235" s="650" t="s">
        <v>755</v>
      </c>
      <c r="D235" s="644"/>
      <c r="E235" s="645"/>
      <c r="F235" s="645"/>
      <c r="G235" s="645">
        <v>4210</v>
      </c>
      <c r="H235" s="471">
        <f t="shared" ref="H235:M235" si="96">SUM(H236)</f>
        <v>13500</v>
      </c>
      <c r="I235" s="444">
        <f t="shared" si="96"/>
        <v>13500</v>
      </c>
      <c r="J235" s="445">
        <f t="shared" si="96"/>
        <v>0</v>
      </c>
      <c r="K235" s="535">
        <f t="shared" si="96"/>
        <v>13500</v>
      </c>
      <c r="L235" s="563">
        <f t="shared" si="96"/>
        <v>13500</v>
      </c>
      <c r="M235" s="564">
        <f t="shared" si="96"/>
        <v>0</v>
      </c>
      <c r="N235" s="559">
        <f t="shared" si="85"/>
        <v>1</v>
      </c>
    </row>
    <row r="236" spans="1:14" ht="85.5">
      <c r="A236" s="453"/>
      <c r="B236" s="453"/>
      <c r="C236" s="389" t="s">
        <v>908</v>
      </c>
      <c r="D236" s="1139" t="s">
        <v>631</v>
      </c>
      <c r="E236" s="1140"/>
      <c r="F236" s="456"/>
      <c r="G236" s="456"/>
      <c r="H236" s="475">
        <v>13500</v>
      </c>
      <c r="I236" s="458">
        <v>13500</v>
      </c>
      <c r="J236" s="476">
        <v>0</v>
      </c>
      <c r="K236" s="458">
        <v>13500</v>
      </c>
      <c r="L236" s="458">
        <v>13500</v>
      </c>
      <c r="M236" s="538">
        <v>0</v>
      </c>
      <c r="N236" s="540">
        <f t="shared" si="85"/>
        <v>1</v>
      </c>
    </row>
    <row r="237" spans="1:14" ht="15">
      <c r="A237" s="1159" t="s">
        <v>909</v>
      </c>
      <c r="B237" s="1160"/>
      <c r="C237" s="655"/>
      <c r="D237" s="655"/>
      <c r="E237" s="655"/>
      <c r="F237" s="655"/>
      <c r="G237" s="655"/>
      <c r="H237" s="656">
        <f t="shared" ref="H237:M237" si="97">H8+H22+H31+H36+H41+H46+H51+H64+H69+H74+H83+H88+H93+H98+H103+H108+H113+H118+H123+H128+H133+H138+H145+H159+H164+H169+H174+H185+H190+H195+H200+H205+H210+H219+H228</f>
        <v>1080993.69</v>
      </c>
      <c r="I237" s="657">
        <f t="shared" si="97"/>
        <v>188562.95</v>
      </c>
      <c r="J237" s="658">
        <f t="shared" si="97"/>
        <v>892430.73999999987</v>
      </c>
      <c r="K237" s="654">
        <f t="shared" si="97"/>
        <v>1051390.33</v>
      </c>
      <c r="L237" s="654">
        <f t="shared" si="97"/>
        <v>183993.82</v>
      </c>
      <c r="M237" s="659">
        <f t="shared" si="97"/>
        <v>867396.50999999989</v>
      </c>
      <c r="N237" s="660">
        <f t="shared" si="85"/>
        <v>0.97261467825959291</v>
      </c>
    </row>
    <row r="238" spans="1:14">
      <c r="K238" s="199"/>
      <c r="L238" s="199"/>
      <c r="M238" s="256"/>
      <c r="N238" s="201"/>
    </row>
    <row r="239" spans="1:14">
      <c r="G239" s="533" t="s">
        <v>910</v>
      </c>
      <c r="H239" s="135">
        <f>H16+H17+H21+H35+H45+H50+H55+H63+H73+H97+H107+H112+H117+H122+H132+H137+H149+H157+H163+H180+H189+H194+H199+H204+H214+H218+H223+H227</f>
        <v>683416.94</v>
      </c>
      <c r="I239" s="225">
        <f t="shared" ref="I239:M239" si="98">I16+I17+I21+I35+I45+I50+I55+I63+I73+I97+I107+I112+I117+I122+I132+I137+I149+I157+I163+I180+I189+I194+I199+I204+I214+I218+I223+I227</f>
        <v>32453.77</v>
      </c>
      <c r="J239" s="225">
        <f t="shared" si="98"/>
        <v>650963.16999999993</v>
      </c>
      <c r="K239" s="571">
        <f t="shared" si="98"/>
        <v>655570.24</v>
      </c>
      <c r="L239" s="571">
        <f t="shared" si="98"/>
        <v>29641.3</v>
      </c>
      <c r="M239" s="572">
        <f t="shared" si="98"/>
        <v>625928.93999999994</v>
      </c>
      <c r="N239" s="573">
        <f t="shared" si="85"/>
        <v>0.95925371706472484</v>
      </c>
    </row>
    <row r="240" spans="1:14">
      <c r="A240" s="434"/>
      <c r="B240" s="434"/>
      <c r="C240" s="434"/>
      <c r="D240" s="434"/>
      <c r="E240" s="434"/>
      <c r="F240" s="434"/>
      <c r="G240" s="533" t="s">
        <v>631</v>
      </c>
      <c r="H240" s="570">
        <f>H12+H26+H30+H40+H59+H68+H78+H82+H87+H92+H102+H127+H142+H144+H153+H158+H168+H173+H178+H184+H209+H232+H236</f>
        <v>397576.75000000006</v>
      </c>
      <c r="I240" s="225">
        <f t="shared" ref="I240:M240" si="99">I12+I26+I30+I40+I59+I68+I78+I82+I87+I92+I102+I127+I142+I144+I153+I158+I168+I173+I178+I184+I209+I232+I236</f>
        <v>156109.18</v>
      </c>
      <c r="J240" s="225">
        <f t="shared" si="99"/>
        <v>241467.57</v>
      </c>
      <c r="K240" s="225">
        <f t="shared" si="99"/>
        <v>395820.09</v>
      </c>
      <c r="L240" s="225">
        <f t="shared" si="99"/>
        <v>154352.51999999999</v>
      </c>
      <c r="M240" s="225">
        <f t="shared" si="99"/>
        <v>241467.57</v>
      </c>
      <c r="N240" s="574">
        <f t="shared" si="85"/>
        <v>0.9955815826755462</v>
      </c>
    </row>
    <row r="241" spans="1:14" ht="15">
      <c r="A241" s="560"/>
      <c r="B241" s="560"/>
      <c r="C241" s="561"/>
      <c r="D241" s="561"/>
      <c r="E241" s="562"/>
      <c r="F241" s="562"/>
      <c r="G241" s="651"/>
      <c r="H241" s="652">
        <f>SUM(H239:H240)</f>
        <v>1080993.69</v>
      </c>
      <c r="I241" s="653">
        <f t="shared" ref="I241:M241" si="100">SUM(I239:I240)</f>
        <v>188562.94999999998</v>
      </c>
      <c r="J241" s="653">
        <f t="shared" si="100"/>
        <v>892430.74</v>
      </c>
      <c r="K241" s="654">
        <f t="shared" si="100"/>
        <v>1051390.33</v>
      </c>
      <c r="L241" s="654">
        <f t="shared" si="100"/>
        <v>183993.81999999998</v>
      </c>
      <c r="M241" s="654">
        <f t="shared" si="100"/>
        <v>867396.51</v>
      </c>
      <c r="N241" s="660">
        <f t="shared" si="85"/>
        <v>0.97261467825959291</v>
      </c>
    </row>
  </sheetData>
  <mergeCells count="64">
    <mergeCell ref="H5:H6"/>
    <mergeCell ref="A237:B237"/>
    <mergeCell ref="D12:E12"/>
    <mergeCell ref="D16:E16"/>
    <mergeCell ref="A5:A6"/>
    <mergeCell ref="B5:B6"/>
    <mergeCell ref="C5:C6"/>
    <mergeCell ref="D5:D6"/>
    <mergeCell ref="E5:G5"/>
    <mergeCell ref="D17:E17"/>
    <mergeCell ref="D21:E21"/>
    <mergeCell ref="D26:E26"/>
    <mergeCell ref="D30:E30"/>
    <mergeCell ref="D35:E35"/>
    <mergeCell ref="D40:E40"/>
    <mergeCell ref="D45:E45"/>
    <mergeCell ref="N5:N6"/>
    <mergeCell ref="I5:I6"/>
    <mergeCell ref="J5:J6"/>
    <mergeCell ref="K5:K6"/>
    <mergeCell ref="L5:L6"/>
    <mergeCell ref="M5:M6"/>
    <mergeCell ref="D50:E50"/>
    <mergeCell ref="D55:E55"/>
    <mergeCell ref="D59:E59"/>
    <mergeCell ref="D63:E63"/>
    <mergeCell ref="D68:E68"/>
    <mergeCell ref="D73:E73"/>
    <mergeCell ref="D78:E78"/>
    <mergeCell ref="D82:E82"/>
    <mergeCell ref="D87:E87"/>
    <mergeCell ref="D92:E92"/>
    <mergeCell ref="D97:E97"/>
    <mergeCell ref="D102:E102"/>
    <mergeCell ref="D107:E107"/>
    <mergeCell ref="D112:E112"/>
    <mergeCell ref="D117:E117"/>
    <mergeCell ref="D122:E122"/>
    <mergeCell ref="D127:E127"/>
    <mergeCell ref="D132:E132"/>
    <mergeCell ref="D137:E137"/>
    <mergeCell ref="D142:E142"/>
    <mergeCell ref="D144:E144"/>
    <mergeCell ref="D149:E149"/>
    <mergeCell ref="D153:E153"/>
    <mergeCell ref="D157:E157"/>
    <mergeCell ref="D158:E158"/>
    <mergeCell ref="D163:E163"/>
    <mergeCell ref="D168:E168"/>
    <mergeCell ref="D173:E173"/>
    <mergeCell ref="D178:E178"/>
    <mergeCell ref="D180:E180"/>
    <mergeCell ref="D184:E184"/>
    <mergeCell ref="D189:E189"/>
    <mergeCell ref="D194:E194"/>
    <mergeCell ref="D223:E223"/>
    <mergeCell ref="D227:E227"/>
    <mergeCell ref="D232:E232"/>
    <mergeCell ref="D236:E236"/>
    <mergeCell ref="D199:E199"/>
    <mergeCell ref="D204:E204"/>
    <mergeCell ref="D209:E209"/>
    <mergeCell ref="D214:E214"/>
    <mergeCell ref="D218:E2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Załącznik nr 2</vt:lpstr>
      <vt:lpstr>Załącznik nr 3</vt:lpstr>
      <vt:lpstr>Załącznik nr 4</vt:lpstr>
      <vt:lpstr>Załącznik nr 5</vt:lpstr>
      <vt:lpstr>Załącznik nr 7</vt:lpstr>
      <vt:lpstr>Załącznik Nr 6</vt:lpstr>
      <vt:lpstr>Załącznik 8</vt:lpstr>
      <vt:lpstr>Załacznik 9</vt:lpstr>
      <vt:lpstr>Załącznik 10</vt:lpstr>
      <vt:lpstr>Załacznik 11 Mienie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AWoszuk</dc:creator>
  <cp:lastModifiedBy>Mikrobit</cp:lastModifiedBy>
  <cp:revision>2</cp:revision>
  <cp:lastPrinted>2020-03-26T13:02:05Z</cp:lastPrinted>
  <dcterms:created xsi:type="dcterms:W3CDTF">2009-04-16T11:32:48Z</dcterms:created>
  <dcterms:modified xsi:type="dcterms:W3CDTF">2020-03-26T13:03:27Z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